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65" yWindow="375" windowWidth="15855" windowHeight="8430"/>
  </bookViews>
  <sheets>
    <sheet name="Rate Comparison-Base Year" sheetId="8" r:id="rId1"/>
    <sheet name="Rate Comparison-Opt Year 1" sheetId="9" r:id="rId2"/>
    <sheet name="Rate Comparison-Opt Year 2" sheetId="10" r:id="rId3"/>
    <sheet name="T&amp;M1" sheetId="11" r:id="rId4"/>
    <sheet name="T&amp;M2" sheetId="12" r:id="rId5"/>
    <sheet name="T&amp;M3" sheetId="13" r:id="rId6"/>
    <sheet name="Sheet1" sheetId="1" r:id="rId7"/>
    <sheet name="Sheet2" sheetId="2" r:id="rId8"/>
    <sheet name="Sheet3" sheetId="3" r:id="rId9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3" hidden="1">'T&amp;M1'!$AM$29:$AN$29</definedName>
    <definedName name="_xlnm._FilterDatabase" localSheetId="4" hidden="1">'T&amp;M2'!$AM$29:$AN$29</definedName>
    <definedName name="_xlnm._FilterDatabase" localSheetId="5" hidden="1">'T&amp;M3'!$AM$29:$AN$29</definedName>
    <definedName name="DL">[1]InputSheet!$B$173:$G$1025</definedName>
    <definedName name="Fee">'[3]Phase-In RateBuildUp'!#REF!</definedName>
    <definedName name="_Fee2">'[3]Base RateBuildUp'!#REF!</definedName>
    <definedName name="_Fee3">'[3]Opt 1 RateBuildUp'!#REF!</definedName>
    <definedName name="_Fee4">'[3]Opt 2 RateBuildUp'!#REF!</definedName>
    <definedName name="IndDesc">[3]InputSheet!$B$23:$B$30</definedName>
    <definedName name="Indirects">[1]Indirects!$AL$7:$AN$1071</definedName>
    <definedName name="IndYrs">[3]InputSheet!$C$21:$K$21</definedName>
    <definedName name="Input_Sheet">[4]InputSheet!$A$11:$J$170</definedName>
    <definedName name="POP">[3]InputSheet!$B$11:$D$16</definedName>
    <definedName name="_xlnm.Print_Area" localSheetId="0">'Rate Comparison-Base Year'!$A$2:$K$59</definedName>
    <definedName name="_xlnm.Print_Area" localSheetId="1">'Rate Comparison-Opt Year 1'!$A$2:$K$59</definedName>
    <definedName name="_xlnm.Print_Area" localSheetId="2">'Rate Comparison-Opt Year 2'!$A$2:$K$59</definedName>
    <definedName name="_xlnm.Print_Area" localSheetId="3">'T&amp;M1'!$B$1:$V$99</definedName>
    <definedName name="_xlnm.Print_Area" localSheetId="4">'T&amp;M2'!$B$1:$V$99</definedName>
    <definedName name="_xlnm.Print_Area" localSheetId="5">'T&amp;M3'!$B$1:$V$99</definedName>
    <definedName name="_xlnm.Print_Area">#REF!</definedName>
    <definedName name="_xlnm.Print_Titles" localSheetId="0">'Rate Comparison-Base Year'!$2:$5</definedName>
    <definedName name="_xlnm.Print_Titles" localSheetId="1">'Rate Comparison-Opt Year 1'!$2:$5</definedName>
    <definedName name="_xlnm.Print_Titles" localSheetId="2">'Rate Comparison-Opt Year 2'!$2:$5</definedName>
    <definedName name="_xlnm.Print_Titles" localSheetId="3">'T&amp;M1'!$A:$I,'T&amp;M1'!$1:$30</definedName>
    <definedName name="_xlnm.Print_Titles" localSheetId="4">'T&amp;M2'!$A:$I,'T&amp;M2'!$1:$30</definedName>
    <definedName name="_xlnm.Print_Titles" localSheetId="5">'T&amp;M3'!$A:$I,'T&amp;M3'!$1:$30</definedName>
    <definedName name="RATEBOOK">#REF!</definedName>
    <definedName name="Z_81186096_D7BA_4F5C_9DAA_F5D1FADD2876_.wvu.Cols" localSheetId="3" hidden="1">'T&amp;M1'!$G:$H,'T&amp;M1'!$N:$N,'T&amp;M1'!#REF!,'T&amp;M1'!$W:$W</definedName>
    <definedName name="Z_81186096_D7BA_4F5C_9DAA_F5D1FADD2876_.wvu.Cols" localSheetId="4" hidden="1">'T&amp;M2'!$G:$H,'T&amp;M2'!$N:$N,'T&amp;M2'!#REF!,'T&amp;M2'!$W:$W</definedName>
    <definedName name="Z_81186096_D7BA_4F5C_9DAA_F5D1FADD2876_.wvu.Cols" localSheetId="5" hidden="1">'T&amp;M3'!$G:$H,'T&amp;M3'!$N:$N,'T&amp;M3'!#REF!,'T&amp;M3'!$W:$W</definedName>
    <definedName name="Z_81186096_D7BA_4F5C_9DAA_F5D1FADD2876_.wvu.PrintArea" localSheetId="3" hidden="1">'T&amp;M1'!$A$1:$W$125</definedName>
    <definedName name="Z_81186096_D7BA_4F5C_9DAA_F5D1FADD2876_.wvu.PrintArea" localSheetId="4" hidden="1">'T&amp;M2'!$A$1:$W$125</definedName>
    <definedName name="Z_81186096_D7BA_4F5C_9DAA_F5D1FADD2876_.wvu.PrintArea" localSheetId="5" hidden="1">'T&amp;M3'!$A$1:$W$125</definedName>
    <definedName name="Z_81186096_D7BA_4F5C_9DAA_F5D1FADD2876_.wvu.PrintTitles" localSheetId="3" hidden="1">'T&amp;M1'!$1:$31</definedName>
    <definedName name="Z_81186096_D7BA_4F5C_9DAA_F5D1FADD2876_.wvu.PrintTitles" localSheetId="4" hidden="1">'T&amp;M2'!$1:$31</definedName>
    <definedName name="Z_81186096_D7BA_4F5C_9DAA_F5D1FADD2876_.wvu.PrintTitles" localSheetId="5" hidden="1">'T&amp;M3'!$1:$31</definedName>
  </definedNames>
  <calcPr calcId="125725" fullCalcOnLoad="1"/>
</workbook>
</file>

<file path=xl/calcChain.xml><?xml version="1.0" encoding="utf-8"?>
<calcChain xmlns="http://schemas.openxmlformats.org/spreadsheetml/2006/main">
  <c r="C3" i="8"/>
  <c r="G21" i="11"/>
  <c r="Q7"/>
  <c r="B7" i="8"/>
  <c r="K6" i="11"/>
  <c r="K34" s="1"/>
  <c r="G10"/>
  <c r="K33"/>
  <c r="Y33" s="1"/>
  <c r="L6"/>
  <c r="M6"/>
  <c r="N6"/>
  <c r="O33"/>
  <c r="Q6"/>
  <c r="S6"/>
  <c r="B8" i="8"/>
  <c r="O34" i="11"/>
  <c r="B9" i="8"/>
  <c r="K35" i="11"/>
  <c r="O35"/>
  <c r="K36"/>
  <c r="O36"/>
  <c r="K37"/>
  <c r="O37"/>
  <c r="K38"/>
  <c r="O38"/>
  <c r="K39"/>
  <c r="O39"/>
  <c r="K40"/>
  <c r="O40"/>
  <c r="K41"/>
  <c r="O41"/>
  <c r="O42"/>
  <c r="O43"/>
  <c r="O44"/>
  <c r="O45"/>
  <c r="O46"/>
  <c r="O47"/>
  <c r="O48"/>
  <c r="O49"/>
  <c r="O50"/>
  <c r="O51"/>
  <c r="O52"/>
  <c r="O53"/>
  <c r="O54"/>
  <c r="O56"/>
  <c r="O57"/>
  <c r="O58"/>
  <c r="A34" i="8"/>
  <c r="K60" i="11"/>
  <c r="N60" s="1"/>
  <c r="AB60" s="1"/>
  <c r="O6"/>
  <c r="P6"/>
  <c r="A35" i="8"/>
  <c r="K61" i="11"/>
  <c r="A36" i="8"/>
  <c r="K66" i="11"/>
  <c r="K67"/>
  <c r="O67" s="1"/>
  <c r="K68"/>
  <c r="K69"/>
  <c r="O69" s="1"/>
  <c r="K74"/>
  <c r="K75"/>
  <c r="O75" s="1"/>
  <c r="K76"/>
  <c r="K77"/>
  <c r="Y77" s="1"/>
  <c r="K83"/>
  <c r="K84"/>
  <c r="Y84" s="1"/>
  <c r="K85"/>
  <c r="C3" i="9"/>
  <c r="G21" i="12"/>
  <c r="Q7"/>
  <c r="B7" i="9"/>
  <c r="K6" i="12"/>
  <c r="K34" s="1"/>
  <c r="Y34" s="1"/>
  <c r="G10"/>
  <c r="K33"/>
  <c r="P33" s="1"/>
  <c r="AC33" s="1"/>
  <c r="L6"/>
  <c r="M6"/>
  <c r="N6"/>
  <c r="O33"/>
  <c r="Q6"/>
  <c r="S6"/>
  <c r="B8" i="9"/>
  <c r="O34" i="12"/>
  <c r="B9" i="9"/>
  <c r="O35" i="12"/>
  <c r="B10" i="9"/>
  <c r="K36" i="12"/>
  <c r="Y36" s="1"/>
  <c r="O36"/>
  <c r="B11" i="9"/>
  <c r="O37" i="12"/>
  <c r="B12" i="9"/>
  <c r="O38" i="12"/>
  <c r="O39"/>
  <c r="O40"/>
  <c r="O41"/>
  <c r="O42"/>
  <c r="O43"/>
  <c r="O44"/>
  <c r="O45"/>
  <c r="O46"/>
  <c r="K47"/>
  <c r="O47"/>
  <c r="K48"/>
  <c r="Y48" s="1"/>
  <c r="O48"/>
  <c r="K49"/>
  <c r="O49"/>
  <c r="K50"/>
  <c r="Y50" s="1"/>
  <c r="O50"/>
  <c r="K51"/>
  <c r="O51"/>
  <c r="K52"/>
  <c r="Y52" s="1"/>
  <c r="O52"/>
  <c r="K53"/>
  <c r="O53"/>
  <c r="K54"/>
  <c r="Y54" s="1"/>
  <c r="O54"/>
  <c r="K56"/>
  <c r="O56"/>
  <c r="K57"/>
  <c r="Y57" s="1"/>
  <c r="O57"/>
  <c r="K58"/>
  <c r="O58"/>
  <c r="A34" i="9"/>
  <c r="O6" i="12"/>
  <c r="P6"/>
  <c r="A35" i="9"/>
  <c r="A36"/>
  <c r="A37"/>
  <c r="A38"/>
  <c r="A39"/>
  <c r="K67" i="12"/>
  <c r="Y67" s="1"/>
  <c r="K84"/>
  <c r="L84" s="1"/>
  <c r="Z84" s="1"/>
  <c r="C3" i="10"/>
  <c r="G21" i="13"/>
  <c r="Q7"/>
  <c r="B7" i="10"/>
  <c r="K6" i="13"/>
  <c r="K34" s="1"/>
  <c r="Y34" s="1"/>
  <c r="G10"/>
  <c r="K33"/>
  <c r="P33" s="1"/>
  <c r="AC33" s="1"/>
  <c r="L6"/>
  <c r="M6"/>
  <c r="N6"/>
  <c r="O33"/>
  <c r="Q6"/>
  <c r="S6"/>
  <c r="B8" i="10"/>
  <c r="O34" i="13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6"/>
  <c r="O57"/>
  <c r="O58"/>
  <c r="A34" i="10"/>
  <c r="O6" i="13"/>
  <c r="P6"/>
  <c r="A35" i="10"/>
  <c r="K62" i="13"/>
  <c r="Y62" s="1"/>
  <c r="K5" i="11"/>
  <c r="L5"/>
  <c r="M5"/>
  <c r="N5"/>
  <c r="O5"/>
  <c r="P5"/>
  <c r="Q5"/>
  <c r="S5"/>
  <c r="I6"/>
  <c r="J6"/>
  <c r="Z7"/>
  <c r="AD7"/>
  <c r="Y8"/>
  <c r="Z8"/>
  <c r="AA8"/>
  <c r="AB8"/>
  <c r="AC8"/>
  <c r="AD8"/>
  <c r="AE8"/>
  <c r="AF8"/>
  <c r="X9"/>
  <c r="Y9"/>
  <c r="Z9"/>
  <c r="AA9"/>
  <c r="AB9"/>
  <c r="AC9"/>
  <c r="AD9"/>
  <c r="AF9"/>
  <c r="S10"/>
  <c r="S11" s="1"/>
  <c r="X10"/>
  <c r="Y10"/>
  <c r="Z10"/>
  <c r="AA10"/>
  <c r="AB10"/>
  <c r="AC10"/>
  <c r="AD10"/>
  <c r="AF10"/>
  <c r="G11"/>
  <c r="H11"/>
  <c r="X11"/>
  <c r="Y11"/>
  <c r="Z11"/>
  <c r="AA11"/>
  <c r="AB11"/>
  <c r="AC11"/>
  <c r="AD11"/>
  <c r="G12"/>
  <c r="H12"/>
  <c r="X12"/>
  <c r="Y12"/>
  <c r="Z12"/>
  <c r="AA12"/>
  <c r="AB12"/>
  <c r="AC12"/>
  <c r="AD12"/>
  <c r="H13"/>
  <c r="X13"/>
  <c r="Y13"/>
  <c r="Z13"/>
  <c r="AA13"/>
  <c r="AB13"/>
  <c r="AC13"/>
  <c r="AD13"/>
  <c r="G14"/>
  <c r="H14"/>
  <c r="X14"/>
  <c r="Y14"/>
  <c r="Z14"/>
  <c r="AA14"/>
  <c r="AB14"/>
  <c r="AC14"/>
  <c r="AD14"/>
  <c r="H15"/>
  <c r="X15"/>
  <c r="Y15"/>
  <c r="Z15"/>
  <c r="AA15"/>
  <c r="AB15"/>
  <c r="AC15"/>
  <c r="AD15"/>
  <c r="G16"/>
  <c r="H16"/>
  <c r="X16"/>
  <c r="Y16"/>
  <c r="Z16"/>
  <c r="AA16"/>
  <c r="AB16"/>
  <c r="AC16"/>
  <c r="AD16"/>
  <c r="G17"/>
  <c r="H17"/>
  <c r="X17"/>
  <c r="Y17"/>
  <c r="Z17"/>
  <c r="AA17"/>
  <c r="AB17"/>
  <c r="AC17"/>
  <c r="AD17"/>
  <c r="G18"/>
  <c r="H18"/>
  <c r="X18"/>
  <c r="Y18"/>
  <c r="Z18"/>
  <c r="AA18"/>
  <c r="AB18"/>
  <c r="AC18"/>
  <c r="AD18"/>
  <c r="G19"/>
  <c r="H19"/>
  <c r="X19"/>
  <c r="Y19"/>
  <c r="Z19"/>
  <c r="AA19"/>
  <c r="AB19"/>
  <c r="AC19"/>
  <c r="AD19"/>
  <c r="G20"/>
  <c r="H20"/>
  <c r="X20"/>
  <c r="Y20"/>
  <c r="Z20"/>
  <c r="AA20"/>
  <c r="AB20"/>
  <c r="AC20"/>
  <c r="AD20"/>
  <c r="X21"/>
  <c r="Y21"/>
  <c r="Z21"/>
  <c r="AA21"/>
  <c r="AB21"/>
  <c r="AC21"/>
  <c r="AD21"/>
  <c r="G22"/>
  <c r="H22"/>
  <c r="K22"/>
  <c r="Y22" s="1"/>
  <c r="X22"/>
  <c r="Z22"/>
  <c r="AA22"/>
  <c r="AB22"/>
  <c r="AC22"/>
  <c r="AD22"/>
  <c r="G23"/>
  <c r="H23"/>
  <c r="X23"/>
  <c r="Y23"/>
  <c r="Z23"/>
  <c r="AA23"/>
  <c r="AB23"/>
  <c r="AC23"/>
  <c r="AD23"/>
  <c r="AF23"/>
  <c r="G24"/>
  <c r="H24"/>
  <c r="M24"/>
  <c r="X24"/>
  <c r="Y24"/>
  <c r="Z24"/>
  <c r="AA24"/>
  <c r="AB24"/>
  <c r="AC24"/>
  <c r="AD24"/>
  <c r="AF24"/>
  <c r="K26"/>
  <c r="L26"/>
  <c r="M26"/>
  <c r="Q26"/>
  <c r="S26"/>
  <c r="I30"/>
  <c r="L30"/>
  <c r="M30"/>
  <c r="N30"/>
  <c r="O30"/>
  <c r="P30"/>
  <c r="Q30"/>
  <c r="AD30" s="1"/>
  <c r="R30"/>
  <c r="S30"/>
  <c r="AF30" s="1"/>
  <c r="Z30"/>
  <c r="AA30"/>
  <c r="AB30"/>
  <c r="AC30"/>
  <c r="G33"/>
  <c r="A34"/>
  <c r="G34"/>
  <c r="A35"/>
  <c r="G35" s="1"/>
  <c r="Y39"/>
  <c r="Y60"/>
  <c r="Y76"/>
  <c r="Y83"/>
  <c r="Y85"/>
  <c r="AM86"/>
  <c r="AN86"/>
  <c r="AM87"/>
  <c r="AN87"/>
  <c r="U88"/>
  <c r="AM88"/>
  <c r="AM89"/>
  <c r="AN89"/>
  <c r="AM90"/>
  <c r="AN90"/>
  <c r="K93"/>
  <c r="AM94"/>
  <c r="AN94"/>
  <c r="AM95"/>
  <c r="AN95"/>
  <c r="AM96"/>
  <c r="AM97"/>
  <c r="AN97"/>
  <c r="AM98"/>
  <c r="AN98"/>
  <c r="U99"/>
  <c r="AM99"/>
  <c r="AM100"/>
  <c r="AN100"/>
  <c r="AM101"/>
  <c r="AN101"/>
  <c r="AM102"/>
  <c r="AN102"/>
  <c r="U103"/>
  <c r="Q103"/>
  <c r="X103"/>
  <c r="AM103"/>
  <c r="U104"/>
  <c r="Q104" s="1"/>
  <c r="V104"/>
  <c r="R104" s="1"/>
  <c r="S104"/>
  <c r="X104"/>
  <c r="Y104"/>
  <c r="Z104"/>
  <c r="AA104"/>
  <c r="AB104"/>
  <c r="AC104"/>
  <c r="AD104"/>
  <c r="AE104"/>
  <c r="AF104"/>
  <c r="AG104"/>
  <c r="AI104"/>
  <c r="AN104"/>
  <c r="U105"/>
  <c r="Q105"/>
  <c r="V105"/>
  <c r="R105"/>
  <c r="S105"/>
  <c r="T105"/>
  <c r="X105"/>
  <c r="Y105"/>
  <c r="Z105"/>
  <c r="AA105"/>
  <c r="AB105"/>
  <c r="AC105"/>
  <c r="AD105"/>
  <c r="AE105"/>
  <c r="AF105"/>
  <c r="AG105"/>
  <c r="AI105" s="1"/>
  <c r="AM105"/>
  <c r="AN105"/>
  <c r="U106"/>
  <c r="Q106" s="1"/>
  <c r="V106"/>
  <c r="R106" s="1"/>
  <c r="S106"/>
  <c r="X106"/>
  <c r="Y106"/>
  <c r="Z106"/>
  <c r="AA106"/>
  <c r="AB106"/>
  <c r="AC106"/>
  <c r="AD106"/>
  <c r="AE106"/>
  <c r="AF106"/>
  <c r="AG106"/>
  <c r="AI106"/>
  <c r="AN106"/>
  <c r="U107"/>
  <c r="Q107"/>
  <c r="V107"/>
  <c r="R107"/>
  <c r="S107"/>
  <c r="T107"/>
  <c r="X107"/>
  <c r="Y107"/>
  <c r="Z107"/>
  <c r="AA107"/>
  <c r="AB107"/>
  <c r="AC107"/>
  <c r="AD107"/>
  <c r="AE107"/>
  <c r="AF107"/>
  <c r="AG107"/>
  <c r="AI107" s="1"/>
  <c r="AM107"/>
  <c r="AN107"/>
  <c r="U108"/>
  <c r="Q108" s="1"/>
  <c r="V108"/>
  <c r="R108" s="1"/>
  <c r="S108"/>
  <c r="X108"/>
  <c r="Y108"/>
  <c r="Z108"/>
  <c r="AA108"/>
  <c r="AB108"/>
  <c r="AC108"/>
  <c r="AD108"/>
  <c r="AE108"/>
  <c r="AF108"/>
  <c r="AG108"/>
  <c r="AI108"/>
  <c r="AN108"/>
  <c r="U109"/>
  <c r="Q109"/>
  <c r="V109"/>
  <c r="R109"/>
  <c r="S109"/>
  <c r="T109"/>
  <c r="X109"/>
  <c r="Y109"/>
  <c r="Z109"/>
  <c r="AA109"/>
  <c r="AB109"/>
  <c r="AC109"/>
  <c r="AD109"/>
  <c r="AE109"/>
  <c r="AF109"/>
  <c r="AG109"/>
  <c r="AI109" s="1"/>
  <c r="AM109"/>
  <c r="AN109"/>
  <c r="U110"/>
  <c r="Q110" s="1"/>
  <c r="V110"/>
  <c r="R110" s="1"/>
  <c r="S110"/>
  <c r="X110"/>
  <c r="Y110"/>
  <c r="Z110"/>
  <c r="AA110"/>
  <c r="AB110"/>
  <c r="AC110"/>
  <c r="AD110"/>
  <c r="AE110"/>
  <c r="AF110"/>
  <c r="AG110"/>
  <c r="AI110"/>
  <c r="AN110"/>
  <c r="U111"/>
  <c r="Q111"/>
  <c r="V111"/>
  <c r="R111"/>
  <c r="S111"/>
  <c r="T111"/>
  <c r="X111"/>
  <c r="Y111"/>
  <c r="Z111"/>
  <c r="AA111"/>
  <c r="AB111"/>
  <c r="AC111"/>
  <c r="AD111"/>
  <c r="AE111"/>
  <c r="AF111"/>
  <c r="AG111"/>
  <c r="AI111" s="1"/>
  <c r="AM111"/>
  <c r="AN111"/>
  <c r="U112"/>
  <c r="Q112" s="1"/>
  <c r="V112"/>
  <c r="R112" s="1"/>
  <c r="S112"/>
  <c r="X112"/>
  <c r="Y112"/>
  <c r="Z112"/>
  <c r="AA112"/>
  <c r="AB112"/>
  <c r="AC112"/>
  <c r="AD112"/>
  <c r="AE112"/>
  <c r="AF112"/>
  <c r="AG112"/>
  <c r="AI112"/>
  <c r="AN112"/>
  <c r="U113"/>
  <c r="Q113"/>
  <c r="V113"/>
  <c r="R113"/>
  <c r="S113"/>
  <c r="T113"/>
  <c r="X113"/>
  <c r="Y113"/>
  <c r="Z113"/>
  <c r="AA113"/>
  <c r="AB113"/>
  <c r="AC113"/>
  <c r="AD113"/>
  <c r="AE113"/>
  <c r="AF113"/>
  <c r="AG113"/>
  <c r="AI113" s="1"/>
  <c r="AM113"/>
  <c r="AN113"/>
  <c r="U114"/>
  <c r="Q114" s="1"/>
  <c r="V114"/>
  <c r="R114" s="1"/>
  <c r="S114"/>
  <c r="X114"/>
  <c r="Y114"/>
  <c r="Z114"/>
  <c r="AA114"/>
  <c r="AB114"/>
  <c r="AC114"/>
  <c r="AD114"/>
  <c r="AE114"/>
  <c r="AF114"/>
  <c r="AG114"/>
  <c r="AI114"/>
  <c r="AN114"/>
  <c r="U115"/>
  <c r="Q115"/>
  <c r="V115"/>
  <c r="R115"/>
  <c r="S115"/>
  <c r="T115"/>
  <c r="X115"/>
  <c r="Y115"/>
  <c r="Z115"/>
  <c r="AA115"/>
  <c r="AB115"/>
  <c r="AC115"/>
  <c r="AD115"/>
  <c r="AE115"/>
  <c r="AF115"/>
  <c r="AG115"/>
  <c r="AI115" s="1"/>
  <c r="AM115"/>
  <c r="AN115"/>
  <c r="U116"/>
  <c r="Q116" s="1"/>
  <c r="V116"/>
  <c r="R116" s="1"/>
  <c r="S116"/>
  <c r="X116"/>
  <c r="Y116"/>
  <c r="Z116"/>
  <c r="AA116"/>
  <c r="AB116"/>
  <c r="AC116"/>
  <c r="AD116"/>
  <c r="AE116"/>
  <c r="AF116"/>
  <c r="AG116"/>
  <c r="AI116"/>
  <c r="AN116"/>
  <c r="U117"/>
  <c r="Q117"/>
  <c r="V117"/>
  <c r="R117"/>
  <c r="S117"/>
  <c r="T117"/>
  <c r="X117"/>
  <c r="Y117"/>
  <c r="Z117"/>
  <c r="AA117"/>
  <c r="AB117"/>
  <c r="AC117"/>
  <c r="AD117"/>
  <c r="AE117"/>
  <c r="AF117"/>
  <c r="AG117"/>
  <c r="AI117" s="1"/>
  <c r="AM117"/>
  <c r="AN117"/>
  <c r="U118"/>
  <c r="Q118" s="1"/>
  <c r="V118"/>
  <c r="R118" s="1"/>
  <c r="S118"/>
  <c r="X118"/>
  <c r="Y118"/>
  <c r="Z118"/>
  <c r="AA118"/>
  <c r="AB118"/>
  <c r="AC118"/>
  <c r="AD118"/>
  <c r="AE118"/>
  <c r="AF118"/>
  <c r="AG118"/>
  <c r="AI118"/>
  <c r="AN118"/>
  <c r="U119"/>
  <c r="Q119"/>
  <c r="V119"/>
  <c r="R119"/>
  <c r="S119"/>
  <c r="T119"/>
  <c r="X119"/>
  <c r="Y119"/>
  <c r="Z119"/>
  <c r="AA119"/>
  <c r="AB119"/>
  <c r="AC119"/>
  <c r="AD119"/>
  <c r="AE119"/>
  <c r="AF119"/>
  <c r="AG119"/>
  <c r="AI119" s="1"/>
  <c r="AM119"/>
  <c r="AN119"/>
  <c r="U120"/>
  <c r="Q120" s="1"/>
  <c r="V120"/>
  <c r="R120" s="1"/>
  <c r="S120"/>
  <c r="X120"/>
  <c r="Y120"/>
  <c r="Z120"/>
  <c r="AA120"/>
  <c r="AB120"/>
  <c r="AC120"/>
  <c r="AD120"/>
  <c r="AE120"/>
  <c r="AF120"/>
  <c r="AG120"/>
  <c r="AI120"/>
  <c r="AN120"/>
  <c r="U121"/>
  <c r="Q121"/>
  <c r="V121"/>
  <c r="R121"/>
  <c r="S121"/>
  <c r="T121"/>
  <c r="X121"/>
  <c r="Y121"/>
  <c r="Z121"/>
  <c r="AA121"/>
  <c r="AB121"/>
  <c r="AC121"/>
  <c r="AD121"/>
  <c r="AE121"/>
  <c r="AF121"/>
  <c r="AG121"/>
  <c r="AI121" s="1"/>
  <c r="AM121"/>
  <c r="AN121"/>
  <c r="U122"/>
  <c r="Q122" s="1"/>
  <c r="V122"/>
  <c r="R122" s="1"/>
  <c r="S122"/>
  <c r="X122"/>
  <c r="Y122"/>
  <c r="Z122"/>
  <c r="AA122"/>
  <c r="AB122"/>
  <c r="AC122"/>
  <c r="AD122"/>
  <c r="AE122"/>
  <c r="AF122"/>
  <c r="AG122"/>
  <c r="AI122"/>
  <c r="AN122"/>
  <c r="U123"/>
  <c r="Q123"/>
  <c r="V123"/>
  <c r="R123"/>
  <c r="S123"/>
  <c r="T123"/>
  <c r="X123"/>
  <c r="Y123"/>
  <c r="Z123"/>
  <c r="AA123"/>
  <c r="AB123"/>
  <c r="AC123"/>
  <c r="AD123"/>
  <c r="AE123"/>
  <c r="AF123"/>
  <c r="AG123"/>
  <c r="AI123" s="1"/>
  <c r="AM123"/>
  <c r="AN123"/>
  <c r="U124"/>
  <c r="AM124"/>
  <c r="AM125"/>
  <c r="AN125"/>
  <c r="K5" i="12"/>
  <c r="K26" s="1"/>
  <c r="L5"/>
  <c r="M5"/>
  <c r="M26" s="1"/>
  <c r="N5"/>
  <c r="O5"/>
  <c r="P5"/>
  <c r="Q5"/>
  <c r="S5"/>
  <c r="I6"/>
  <c r="J6"/>
  <c r="Z7"/>
  <c r="AD7"/>
  <c r="Y8"/>
  <c r="Z8"/>
  <c r="AA8"/>
  <c r="AB8"/>
  <c r="AC8"/>
  <c r="AD8"/>
  <c r="AE8"/>
  <c r="AF8"/>
  <c r="X9"/>
  <c r="Y9"/>
  <c r="Z9"/>
  <c r="AA9"/>
  <c r="AB9"/>
  <c r="AC9"/>
  <c r="AD9"/>
  <c r="AF9"/>
  <c r="S10"/>
  <c r="S11" s="1"/>
  <c r="X10"/>
  <c r="Y10"/>
  <c r="Z10"/>
  <c r="AA10"/>
  <c r="AB10"/>
  <c r="AC10"/>
  <c r="AD10"/>
  <c r="AF10"/>
  <c r="G11"/>
  <c r="H11"/>
  <c r="X11"/>
  <c r="Y11"/>
  <c r="Z11"/>
  <c r="AA11"/>
  <c r="AB11"/>
  <c r="AC11"/>
  <c r="AD11"/>
  <c r="G12"/>
  <c r="H12"/>
  <c r="X12"/>
  <c r="Y12"/>
  <c r="Z12"/>
  <c r="AA12"/>
  <c r="AB12"/>
  <c r="AC12"/>
  <c r="AD12"/>
  <c r="H13"/>
  <c r="X13"/>
  <c r="Y13"/>
  <c r="Z13"/>
  <c r="AA13"/>
  <c r="AB13"/>
  <c r="AC13"/>
  <c r="AD13"/>
  <c r="G14"/>
  <c r="H14"/>
  <c r="X14"/>
  <c r="Y14"/>
  <c r="Z14"/>
  <c r="AA14"/>
  <c r="AB14"/>
  <c r="AC14"/>
  <c r="AD14"/>
  <c r="H15"/>
  <c r="X15"/>
  <c r="Y15"/>
  <c r="Z15"/>
  <c r="AA15"/>
  <c r="AB15"/>
  <c r="AC15"/>
  <c r="AD15"/>
  <c r="G16"/>
  <c r="H16"/>
  <c r="X16"/>
  <c r="Y16"/>
  <c r="Z16"/>
  <c r="AA16"/>
  <c r="AB16"/>
  <c r="AC16"/>
  <c r="AD16"/>
  <c r="G17"/>
  <c r="H17"/>
  <c r="X17"/>
  <c r="Y17"/>
  <c r="Z17"/>
  <c r="AA17"/>
  <c r="AB17"/>
  <c r="AC17"/>
  <c r="AD17"/>
  <c r="G18"/>
  <c r="H18"/>
  <c r="X18"/>
  <c r="Y18"/>
  <c r="Z18"/>
  <c r="AA18"/>
  <c r="AB18"/>
  <c r="AC18"/>
  <c r="AD18"/>
  <c r="G19"/>
  <c r="H19"/>
  <c r="X19"/>
  <c r="Y19"/>
  <c r="Z19"/>
  <c r="AA19"/>
  <c r="AB19"/>
  <c r="AC19"/>
  <c r="AD19"/>
  <c r="G20"/>
  <c r="H20"/>
  <c r="X20"/>
  <c r="Y20"/>
  <c r="Z20"/>
  <c r="AA20"/>
  <c r="AB20"/>
  <c r="AC20"/>
  <c r="AD20"/>
  <c r="X21"/>
  <c r="Y21"/>
  <c r="Z21"/>
  <c r="AA21"/>
  <c r="AB21"/>
  <c r="AC21"/>
  <c r="AD21"/>
  <c r="G22"/>
  <c r="H22"/>
  <c r="K22"/>
  <c r="Y22" s="1"/>
  <c r="X22"/>
  <c r="Z22"/>
  <c r="AA22"/>
  <c r="AB22"/>
  <c r="AC22"/>
  <c r="AD22"/>
  <c r="G23"/>
  <c r="H23"/>
  <c r="X23"/>
  <c r="Y23"/>
  <c r="Z23"/>
  <c r="AA23"/>
  <c r="AB23"/>
  <c r="AC23"/>
  <c r="AD23"/>
  <c r="AF23"/>
  <c r="G24"/>
  <c r="H24"/>
  <c r="M24"/>
  <c r="X24"/>
  <c r="Y24"/>
  <c r="Z24"/>
  <c r="AA24"/>
  <c r="AB24"/>
  <c r="AC24"/>
  <c r="AD24"/>
  <c r="AF24"/>
  <c r="L26"/>
  <c r="Q26"/>
  <c r="S26"/>
  <c r="I30"/>
  <c r="L30"/>
  <c r="M30"/>
  <c r="N30"/>
  <c r="O30"/>
  <c r="P30"/>
  <c r="Q30"/>
  <c r="AD30" s="1"/>
  <c r="R30"/>
  <c r="S30"/>
  <c r="Z30"/>
  <c r="AA30"/>
  <c r="AB30"/>
  <c r="AC30"/>
  <c r="AF30"/>
  <c r="G33"/>
  <c r="A34"/>
  <c r="G34"/>
  <c r="A35"/>
  <c r="Y47"/>
  <c r="Y49"/>
  <c r="Y51"/>
  <c r="Y53"/>
  <c r="Y56"/>
  <c r="Y58"/>
  <c r="AM86"/>
  <c r="AN86"/>
  <c r="AM87"/>
  <c r="AN87"/>
  <c r="U88"/>
  <c r="AM88"/>
  <c r="AM89"/>
  <c r="AN89"/>
  <c r="AM90"/>
  <c r="AN90"/>
  <c r="K92"/>
  <c r="AM94"/>
  <c r="AN94"/>
  <c r="AM95"/>
  <c r="AN95"/>
  <c r="AM96"/>
  <c r="AM97"/>
  <c r="AN97"/>
  <c r="AM98"/>
  <c r="AN98"/>
  <c r="U99"/>
  <c r="AM99"/>
  <c r="AM100"/>
  <c r="AN100"/>
  <c r="AM101"/>
  <c r="AN101"/>
  <c r="AM102"/>
  <c r="AN102"/>
  <c r="U103"/>
  <c r="Q103"/>
  <c r="X103"/>
  <c r="AM103"/>
  <c r="U104"/>
  <c r="Q104" s="1"/>
  <c r="V104"/>
  <c r="R104" s="1"/>
  <c r="S104"/>
  <c r="X104"/>
  <c r="Y104"/>
  <c r="Z104"/>
  <c r="AA104"/>
  <c r="AB104"/>
  <c r="AC104"/>
  <c r="AD104"/>
  <c r="AE104"/>
  <c r="AF104"/>
  <c r="AG104"/>
  <c r="AI104"/>
  <c r="AN104"/>
  <c r="U105"/>
  <c r="Q105"/>
  <c r="V105"/>
  <c r="R105"/>
  <c r="S105"/>
  <c r="T105"/>
  <c r="X105"/>
  <c r="Y105"/>
  <c r="Z105"/>
  <c r="AA105"/>
  <c r="AB105"/>
  <c r="AC105"/>
  <c r="AD105"/>
  <c r="AE105"/>
  <c r="AF105"/>
  <c r="AG105"/>
  <c r="AI105" s="1"/>
  <c r="AM105"/>
  <c r="AN105"/>
  <c r="U106"/>
  <c r="Q106" s="1"/>
  <c r="V106"/>
  <c r="R106" s="1"/>
  <c r="S106"/>
  <c r="X106"/>
  <c r="Y106"/>
  <c r="Z106"/>
  <c r="AA106"/>
  <c r="AB106"/>
  <c r="AC106"/>
  <c r="AD106"/>
  <c r="AE106"/>
  <c r="AF106"/>
  <c r="AG106"/>
  <c r="AI106"/>
  <c r="AN106"/>
  <c r="U107"/>
  <c r="Q107"/>
  <c r="V107"/>
  <c r="R107"/>
  <c r="S107"/>
  <c r="T107"/>
  <c r="X107"/>
  <c r="Y107"/>
  <c r="Z107"/>
  <c r="AA107"/>
  <c r="AB107"/>
  <c r="AC107"/>
  <c r="AD107"/>
  <c r="AE107"/>
  <c r="AF107"/>
  <c r="AG107"/>
  <c r="AI107" s="1"/>
  <c r="AM107"/>
  <c r="AN107"/>
  <c r="U108"/>
  <c r="Q108" s="1"/>
  <c r="V108"/>
  <c r="R108" s="1"/>
  <c r="S108"/>
  <c r="X108"/>
  <c r="Y108"/>
  <c r="Z108"/>
  <c r="AA108"/>
  <c r="AB108"/>
  <c r="AC108"/>
  <c r="AD108"/>
  <c r="AE108"/>
  <c r="AF108"/>
  <c r="AG108"/>
  <c r="AI108"/>
  <c r="AN108"/>
  <c r="U109"/>
  <c r="Q109"/>
  <c r="V109"/>
  <c r="R109"/>
  <c r="S109"/>
  <c r="T109"/>
  <c r="X109"/>
  <c r="Y109"/>
  <c r="Z109"/>
  <c r="AA109"/>
  <c r="AB109"/>
  <c r="AC109"/>
  <c r="AD109"/>
  <c r="AE109"/>
  <c r="AF109"/>
  <c r="AG109"/>
  <c r="AI109" s="1"/>
  <c r="AM109"/>
  <c r="AN109"/>
  <c r="U110"/>
  <c r="Q110" s="1"/>
  <c r="V110"/>
  <c r="R110" s="1"/>
  <c r="S110"/>
  <c r="X110"/>
  <c r="Y110"/>
  <c r="Z110"/>
  <c r="AA110"/>
  <c r="AB110"/>
  <c r="AC110"/>
  <c r="AD110"/>
  <c r="AE110"/>
  <c r="AF110"/>
  <c r="AG110"/>
  <c r="AI110"/>
  <c r="AN110"/>
  <c r="U111"/>
  <c r="Q111"/>
  <c r="V111"/>
  <c r="R111"/>
  <c r="S111"/>
  <c r="T111"/>
  <c r="X111"/>
  <c r="Y111"/>
  <c r="Z111"/>
  <c r="AA111"/>
  <c r="AB111"/>
  <c r="AC111"/>
  <c r="AD111"/>
  <c r="AE111"/>
  <c r="AF111"/>
  <c r="AG111"/>
  <c r="AI111" s="1"/>
  <c r="AM111"/>
  <c r="AN111"/>
  <c r="U112"/>
  <c r="Q112" s="1"/>
  <c r="V112"/>
  <c r="R112" s="1"/>
  <c r="S112"/>
  <c r="X112"/>
  <c r="Y112"/>
  <c r="Z112"/>
  <c r="AA112"/>
  <c r="AB112"/>
  <c r="AC112"/>
  <c r="AD112"/>
  <c r="AE112"/>
  <c r="AF112"/>
  <c r="AG112"/>
  <c r="AI112"/>
  <c r="AN112"/>
  <c r="U113"/>
  <c r="Q113"/>
  <c r="V113"/>
  <c r="R113"/>
  <c r="S113"/>
  <c r="T113"/>
  <c r="X113"/>
  <c r="Y113"/>
  <c r="Z113"/>
  <c r="AA113"/>
  <c r="AB113"/>
  <c r="AC113"/>
  <c r="AD113"/>
  <c r="AE113"/>
  <c r="AF113"/>
  <c r="AG113"/>
  <c r="AI113" s="1"/>
  <c r="AM113"/>
  <c r="AN113"/>
  <c r="U114"/>
  <c r="Q114" s="1"/>
  <c r="V114"/>
  <c r="R114" s="1"/>
  <c r="S114"/>
  <c r="X114"/>
  <c r="Y114"/>
  <c r="Z114"/>
  <c r="AA114"/>
  <c r="AB114"/>
  <c r="AC114"/>
  <c r="AD114"/>
  <c r="AE114"/>
  <c r="AF114"/>
  <c r="AG114"/>
  <c r="AI114"/>
  <c r="AN114"/>
  <c r="U115"/>
  <c r="Q115"/>
  <c r="V115"/>
  <c r="R115"/>
  <c r="S115"/>
  <c r="T115"/>
  <c r="X115"/>
  <c r="Y115"/>
  <c r="Z115"/>
  <c r="AA115"/>
  <c r="AB115"/>
  <c r="AC115"/>
  <c r="AD115"/>
  <c r="AE115"/>
  <c r="AF115"/>
  <c r="AG115"/>
  <c r="AI115" s="1"/>
  <c r="AM115"/>
  <c r="AN115"/>
  <c r="U116"/>
  <c r="Q116" s="1"/>
  <c r="V116"/>
  <c r="R116" s="1"/>
  <c r="S116"/>
  <c r="X116"/>
  <c r="Y116"/>
  <c r="Z116"/>
  <c r="AA116"/>
  <c r="AB116"/>
  <c r="AC116"/>
  <c r="AD116"/>
  <c r="AE116"/>
  <c r="AF116"/>
  <c r="AG116"/>
  <c r="AI116"/>
  <c r="AN116"/>
  <c r="U117"/>
  <c r="Q117"/>
  <c r="V117"/>
  <c r="R117"/>
  <c r="S117"/>
  <c r="T117"/>
  <c r="X117"/>
  <c r="Y117"/>
  <c r="Z117"/>
  <c r="AA117"/>
  <c r="AB117"/>
  <c r="AC117"/>
  <c r="AD117"/>
  <c r="AE117"/>
  <c r="AF117"/>
  <c r="AG117"/>
  <c r="AI117" s="1"/>
  <c r="AM117"/>
  <c r="AN117"/>
  <c r="U118"/>
  <c r="Q118" s="1"/>
  <c r="V118"/>
  <c r="R118" s="1"/>
  <c r="S118"/>
  <c r="X118"/>
  <c r="Y118"/>
  <c r="Z118"/>
  <c r="AA118"/>
  <c r="AB118"/>
  <c r="AC118"/>
  <c r="AD118"/>
  <c r="AE118"/>
  <c r="AF118"/>
  <c r="AG118"/>
  <c r="AI118"/>
  <c r="AN118"/>
  <c r="U119"/>
  <c r="Q119"/>
  <c r="V119"/>
  <c r="R119"/>
  <c r="S119"/>
  <c r="T119"/>
  <c r="X119"/>
  <c r="Y119"/>
  <c r="Z119"/>
  <c r="AA119"/>
  <c r="AB119"/>
  <c r="AC119"/>
  <c r="AD119"/>
  <c r="AE119"/>
  <c r="AF119"/>
  <c r="AG119"/>
  <c r="AI119" s="1"/>
  <c r="AM119"/>
  <c r="AN119"/>
  <c r="U120"/>
  <c r="Q120" s="1"/>
  <c r="V120"/>
  <c r="R120" s="1"/>
  <c r="S120"/>
  <c r="X120"/>
  <c r="Y120"/>
  <c r="Z120"/>
  <c r="AA120"/>
  <c r="AB120"/>
  <c r="AC120"/>
  <c r="AD120"/>
  <c r="AE120"/>
  <c r="AF120"/>
  <c r="AG120"/>
  <c r="AI120"/>
  <c r="AN120"/>
  <c r="U121"/>
  <c r="Q121"/>
  <c r="V121"/>
  <c r="R121"/>
  <c r="S121"/>
  <c r="T121"/>
  <c r="X121"/>
  <c r="Y121"/>
  <c r="Z121"/>
  <c r="AA121"/>
  <c r="AB121"/>
  <c r="AC121"/>
  <c r="AD121"/>
  <c r="AE121"/>
  <c r="AF121"/>
  <c r="AG121"/>
  <c r="AI121" s="1"/>
  <c r="AM121"/>
  <c r="AN121"/>
  <c r="U122"/>
  <c r="Q122" s="1"/>
  <c r="V122"/>
  <c r="R122" s="1"/>
  <c r="S122"/>
  <c r="X122"/>
  <c r="Y122"/>
  <c r="Z122"/>
  <c r="AA122"/>
  <c r="AB122"/>
  <c r="AC122"/>
  <c r="AD122"/>
  <c r="AE122"/>
  <c r="AF122"/>
  <c r="AG122"/>
  <c r="AI122"/>
  <c r="AN122"/>
  <c r="U123"/>
  <c r="Q123"/>
  <c r="V123"/>
  <c r="R123"/>
  <c r="S123"/>
  <c r="T123"/>
  <c r="X123"/>
  <c r="Y123"/>
  <c r="Z123"/>
  <c r="AA123"/>
  <c r="AB123"/>
  <c r="AC123"/>
  <c r="AD123"/>
  <c r="AE123"/>
  <c r="AF123"/>
  <c r="AG123"/>
  <c r="AI123" s="1"/>
  <c r="AM123"/>
  <c r="AN123"/>
  <c r="U124"/>
  <c r="AM124"/>
  <c r="AM125"/>
  <c r="AN125"/>
  <c r="K5" i="13"/>
  <c r="L5"/>
  <c r="M5"/>
  <c r="N5"/>
  <c r="O5"/>
  <c r="P5"/>
  <c r="Q5"/>
  <c r="S5"/>
  <c r="I6"/>
  <c r="J6"/>
  <c r="Z7"/>
  <c r="AD7"/>
  <c r="Y8"/>
  <c r="Z8"/>
  <c r="AA8"/>
  <c r="AB8"/>
  <c r="AC8"/>
  <c r="AD8"/>
  <c r="AE8"/>
  <c r="AF8"/>
  <c r="X9"/>
  <c r="Y9"/>
  <c r="Z9"/>
  <c r="AA9"/>
  <c r="AB9"/>
  <c r="AC9"/>
  <c r="AD9"/>
  <c r="AF9"/>
  <c r="S10"/>
  <c r="S11" s="1"/>
  <c r="X10"/>
  <c r="Y10"/>
  <c r="Z10"/>
  <c r="AA10"/>
  <c r="AB10"/>
  <c r="AC10"/>
  <c r="AD10"/>
  <c r="AF10"/>
  <c r="G11"/>
  <c r="H11"/>
  <c r="X11"/>
  <c r="Y11"/>
  <c r="Z11"/>
  <c r="AA11"/>
  <c r="AB11"/>
  <c r="AC11"/>
  <c r="AD11"/>
  <c r="G12"/>
  <c r="H12"/>
  <c r="X12"/>
  <c r="Y12"/>
  <c r="Z12"/>
  <c r="AA12"/>
  <c r="AB12"/>
  <c r="AC12"/>
  <c r="AD12"/>
  <c r="H13"/>
  <c r="X13"/>
  <c r="Y13"/>
  <c r="Z13"/>
  <c r="AA13"/>
  <c r="AB13"/>
  <c r="AC13"/>
  <c r="AD13"/>
  <c r="G14"/>
  <c r="H14"/>
  <c r="X14"/>
  <c r="Y14"/>
  <c r="Z14"/>
  <c r="AA14"/>
  <c r="AB14"/>
  <c r="AC14"/>
  <c r="AD14"/>
  <c r="H15"/>
  <c r="X15"/>
  <c r="Y15"/>
  <c r="Z15"/>
  <c r="AA15"/>
  <c r="AB15"/>
  <c r="AC15"/>
  <c r="AD15"/>
  <c r="G16"/>
  <c r="H16"/>
  <c r="X16"/>
  <c r="Y16"/>
  <c r="Z16"/>
  <c r="AA16"/>
  <c r="AB16"/>
  <c r="AC16"/>
  <c r="AD16"/>
  <c r="G17"/>
  <c r="H17"/>
  <c r="X17"/>
  <c r="Y17"/>
  <c r="Z17"/>
  <c r="AA17"/>
  <c r="AB17"/>
  <c r="AC17"/>
  <c r="AD17"/>
  <c r="G18"/>
  <c r="H18"/>
  <c r="X18"/>
  <c r="Y18"/>
  <c r="Z18"/>
  <c r="AA18"/>
  <c r="AB18"/>
  <c r="AC18"/>
  <c r="AD18"/>
  <c r="G19"/>
  <c r="H19"/>
  <c r="X19"/>
  <c r="Y19"/>
  <c r="Z19"/>
  <c r="AA19"/>
  <c r="AB19"/>
  <c r="AC19"/>
  <c r="AD19"/>
  <c r="G20"/>
  <c r="H20"/>
  <c r="X20"/>
  <c r="Y20"/>
  <c r="Z20"/>
  <c r="AA20"/>
  <c r="AB20"/>
  <c r="AC20"/>
  <c r="AD20"/>
  <c r="X21"/>
  <c r="Y21"/>
  <c r="Z21"/>
  <c r="AA21"/>
  <c r="AB21"/>
  <c r="AC21"/>
  <c r="AD21"/>
  <c r="G22"/>
  <c r="H22"/>
  <c r="K22"/>
  <c r="Y22" s="1"/>
  <c r="X22"/>
  <c r="Z22"/>
  <c r="AA22"/>
  <c r="AB22"/>
  <c r="AC22"/>
  <c r="AD22"/>
  <c r="G23"/>
  <c r="H23"/>
  <c r="X23"/>
  <c r="Y23"/>
  <c r="Z23"/>
  <c r="AA23"/>
  <c r="AB23"/>
  <c r="AC23"/>
  <c r="AD23"/>
  <c r="AF23"/>
  <c r="G24"/>
  <c r="H24"/>
  <c r="M24"/>
  <c r="X24"/>
  <c r="Y24"/>
  <c r="Z24"/>
  <c r="AA24"/>
  <c r="AB24"/>
  <c r="AC24"/>
  <c r="AD24"/>
  <c r="AF24"/>
  <c r="K26"/>
  <c r="L26"/>
  <c r="M26"/>
  <c r="Q26"/>
  <c r="S26"/>
  <c r="I30"/>
  <c r="L30"/>
  <c r="M30"/>
  <c r="N30"/>
  <c r="O30"/>
  <c r="P30"/>
  <c r="Q30"/>
  <c r="AD30" s="1"/>
  <c r="R30"/>
  <c r="S30"/>
  <c r="Z30"/>
  <c r="AA30"/>
  <c r="AB30"/>
  <c r="AC30"/>
  <c r="AF30"/>
  <c r="G33"/>
  <c r="A34"/>
  <c r="G34"/>
  <c r="A35"/>
  <c r="G35" s="1"/>
  <c r="AM86"/>
  <c r="AN86"/>
  <c r="AM87"/>
  <c r="AN87"/>
  <c r="U88"/>
  <c r="AM88"/>
  <c r="AM89"/>
  <c r="AN89"/>
  <c r="AM90"/>
  <c r="AN90"/>
  <c r="AM94"/>
  <c r="AN94"/>
  <c r="AM95"/>
  <c r="AN95"/>
  <c r="AM96"/>
  <c r="AM97"/>
  <c r="AN97"/>
  <c r="AM98"/>
  <c r="AN98"/>
  <c r="U99"/>
  <c r="AM99"/>
  <c r="AM100"/>
  <c r="AN100"/>
  <c r="AM101"/>
  <c r="AN101"/>
  <c r="AM102"/>
  <c r="AN102"/>
  <c r="U103"/>
  <c r="Q103"/>
  <c r="X103"/>
  <c r="AM103"/>
  <c r="U104"/>
  <c r="Q104" s="1"/>
  <c r="V104"/>
  <c r="R104" s="1"/>
  <c r="S104"/>
  <c r="X104"/>
  <c r="Y104"/>
  <c r="Z104"/>
  <c r="AA104"/>
  <c r="AB104"/>
  <c r="AC104"/>
  <c r="AD104"/>
  <c r="AE104"/>
  <c r="AF104"/>
  <c r="AG104"/>
  <c r="AI104"/>
  <c r="AN104"/>
  <c r="U105"/>
  <c r="Q105"/>
  <c r="V105"/>
  <c r="R105"/>
  <c r="S105"/>
  <c r="T105"/>
  <c r="X105"/>
  <c r="Y105"/>
  <c r="Z105"/>
  <c r="AA105"/>
  <c r="AB105"/>
  <c r="AC105"/>
  <c r="AD105"/>
  <c r="AE105"/>
  <c r="AF105"/>
  <c r="AG105"/>
  <c r="AI105" s="1"/>
  <c r="AM105"/>
  <c r="AN105"/>
  <c r="U106"/>
  <c r="Q106" s="1"/>
  <c r="V106"/>
  <c r="R106" s="1"/>
  <c r="S106"/>
  <c r="X106"/>
  <c r="Y106"/>
  <c r="Z106"/>
  <c r="AA106"/>
  <c r="AB106"/>
  <c r="AC106"/>
  <c r="AD106"/>
  <c r="AE106"/>
  <c r="AF106"/>
  <c r="AG106"/>
  <c r="AI106"/>
  <c r="AN106"/>
  <c r="U107"/>
  <c r="Q107"/>
  <c r="V107"/>
  <c r="R107"/>
  <c r="S107"/>
  <c r="T107"/>
  <c r="X107"/>
  <c r="Y107"/>
  <c r="Z107"/>
  <c r="AA107"/>
  <c r="AB107"/>
  <c r="AC107"/>
  <c r="AD107"/>
  <c r="AE107"/>
  <c r="AF107"/>
  <c r="AG107"/>
  <c r="AI107" s="1"/>
  <c r="AM107"/>
  <c r="AN107"/>
  <c r="U108"/>
  <c r="Q108" s="1"/>
  <c r="V108"/>
  <c r="R108" s="1"/>
  <c r="S108"/>
  <c r="X108"/>
  <c r="Y108"/>
  <c r="Z108"/>
  <c r="AA108"/>
  <c r="AB108"/>
  <c r="AC108"/>
  <c r="AD108"/>
  <c r="AE108"/>
  <c r="AF108"/>
  <c r="AG108"/>
  <c r="AI108"/>
  <c r="AN108"/>
  <c r="U109"/>
  <c r="Q109"/>
  <c r="V109"/>
  <c r="R109"/>
  <c r="S109"/>
  <c r="T109"/>
  <c r="X109"/>
  <c r="Y109"/>
  <c r="Z109"/>
  <c r="AA109"/>
  <c r="AB109"/>
  <c r="AC109"/>
  <c r="AD109"/>
  <c r="AE109"/>
  <c r="AF109"/>
  <c r="AG109"/>
  <c r="AI109" s="1"/>
  <c r="AM109"/>
  <c r="AN109"/>
  <c r="U110"/>
  <c r="Q110" s="1"/>
  <c r="V110"/>
  <c r="R110" s="1"/>
  <c r="S110"/>
  <c r="X110"/>
  <c r="Y110"/>
  <c r="Z110"/>
  <c r="AA110"/>
  <c r="AB110"/>
  <c r="AC110"/>
  <c r="AD110"/>
  <c r="AE110"/>
  <c r="AF110"/>
  <c r="AG110"/>
  <c r="AI110"/>
  <c r="AN110"/>
  <c r="U111"/>
  <c r="Q111"/>
  <c r="V111"/>
  <c r="R111"/>
  <c r="S111"/>
  <c r="T111"/>
  <c r="X111"/>
  <c r="Y111"/>
  <c r="Z111"/>
  <c r="AA111"/>
  <c r="AB111"/>
  <c r="AC111"/>
  <c r="AD111"/>
  <c r="AE111"/>
  <c r="AF111"/>
  <c r="AG111"/>
  <c r="AI111" s="1"/>
  <c r="AM111"/>
  <c r="AN111"/>
  <c r="U112"/>
  <c r="Q112" s="1"/>
  <c r="V112"/>
  <c r="R112" s="1"/>
  <c r="S112"/>
  <c r="X112"/>
  <c r="Y112"/>
  <c r="Z112"/>
  <c r="AA112"/>
  <c r="AB112"/>
  <c r="AC112"/>
  <c r="AD112"/>
  <c r="AE112"/>
  <c r="AF112"/>
  <c r="AG112"/>
  <c r="AI112"/>
  <c r="AN112"/>
  <c r="U113"/>
  <c r="Q113"/>
  <c r="V113"/>
  <c r="R113"/>
  <c r="S113"/>
  <c r="T113"/>
  <c r="X113"/>
  <c r="Y113"/>
  <c r="Z113"/>
  <c r="AA113"/>
  <c r="AB113"/>
  <c r="AC113"/>
  <c r="AD113"/>
  <c r="AE113"/>
  <c r="AF113"/>
  <c r="AG113"/>
  <c r="AI113" s="1"/>
  <c r="AM113"/>
  <c r="AN113"/>
  <c r="U114"/>
  <c r="Q114" s="1"/>
  <c r="V114"/>
  <c r="R114" s="1"/>
  <c r="S114"/>
  <c r="X114"/>
  <c r="Y114"/>
  <c r="Z114"/>
  <c r="AA114"/>
  <c r="AB114"/>
  <c r="AC114"/>
  <c r="AD114"/>
  <c r="AE114"/>
  <c r="AF114"/>
  <c r="AG114"/>
  <c r="AI114"/>
  <c r="AN114"/>
  <c r="U115"/>
  <c r="Q115"/>
  <c r="V115"/>
  <c r="R115"/>
  <c r="S115"/>
  <c r="T115"/>
  <c r="X115"/>
  <c r="Y115"/>
  <c r="Z115"/>
  <c r="AA115"/>
  <c r="AB115"/>
  <c r="AC115"/>
  <c r="AD115"/>
  <c r="AE115"/>
  <c r="AF115"/>
  <c r="AG115"/>
  <c r="AI115" s="1"/>
  <c r="AM115"/>
  <c r="AN115"/>
  <c r="U116"/>
  <c r="Q116" s="1"/>
  <c r="V116"/>
  <c r="R116" s="1"/>
  <c r="S116"/>
  <c r="X116"/>
  <c r="Y116"/>
  <c r="Z116"/>
  <c r="AA116"/>
  <c r="AB116"/>
  <c r="AC116"/>
  <c r="AD116"/>
  <c r="AE116"/>
  <c r="AF116"/>
  <c r="AG116"/>
  <c r="AI116"/>
  <c r="AN116"/>
  <c r="U117"/>
  <c r="Q117"/>
  <c r="V117"/>
  <c r="R117"/>
  <c r="S117"/>
  <c r="T117"/>
  <c r="X117"/>
  <c r="Y117"/>
  <c r="Z117"/>
  <c r="AA117"/>
  <c r="AB117"/>
  <c r="AC117"/>
  <c r="AD117"/>
  <c r="AE117"/>
  <c r="AF117"/>
  <c r="AG117"/>
  <c r="AI117" s="1"/>
  <c r="AM117"/>
  <c r="AN117"/>
  <c r="U118"/>
  <c r="Q118" s="1"/>
  <c r="V118"/>
  <c r="R118" s="1"/>
  <c r="S118"/>
  <c r="X118"/>
  <c r="Y118"/>
  <c r="Z118"/>
  <c r="AA118"/>
  <c r="AB118"/>
  <c r="AC118"/>
  <c r="AD118"/>
  <c r="AE118"/>
  <c r="AF118"/>
  <c r="AG118"/>
  <c r="AI118"/>
  <c r="AN118"/>
  <c r="U119"/>
  <c r="Q119"/>
  <c r="V119"/>
  <c r="R119"/>
  <c r="S119"/>
  <c r="T119"/>
  <c r="X119"/>
  <c r="Y119"/>
  <c r="Z119"/>
  <c r="AA119"/>
  <c r="AB119"/>
  <c r="AC119"/>
  <c r="AD119"/>
  <c r="AE119"/>
  <c r="AF119"/>
  <c r="AG119"/>
  <c r="AI119" s="1"/>
  <c r="AM119"/>
  <c r="AN119"/>
  <c r="U120"/>
  <c r="Q120" s="1"/>
  <c r="V120"/>
  <c r="R120" s="1"/>
  <c r="S120"/>
  <c r="X120"/>
  <c r="Y120"/>
  <c r="Z120"/>
  <c r="AA120"/>
  <c r="AB120"/>
  <c r="AC120"/>
  <c r="AD120"/>
  <c r="AE120"/>
  <c r="AF120"/>
  <c r="AG120"/>
  <c r="AI120"/>
  <c r="AN120"/>
  <c r="U121"/>
  <c r="Q121"/>
  <c r="V121"/>
  <c r="R121"/>
  <c r="S121"/>
  <c r="T121"/>
  <c r="X121"/>
  <c r="Y121"/>
  <c r="Z121"/>
  <c r="AA121"/>
  <c r="AB121"/>
  <c r="AC121"/>
  <c r="AD121"/>
  <c r="AE121"/>
  <c r="AF121"/>
  <c r="AG121"/>
  <c r="AI121" s="1"/>
  <c r="AM121"/>
  <c r="AN121"/>
  <c r="U122"/>
  <c r="Q122" s="1"/>
  <c r="V122"/>
  <c r="R122" s="1"/>
  <c r="S122"/>
  <c r="X122"/>
  <c r="Y122"/>
  <c r="Z122"/>
  <c r="AA122"/>
  <c r="AB122"/>
  <c r="AC122"/>
  <c r="AD122"/>
  <c r="AE122"/>
  <c r="AF122"/>
  <c r="AG122"/>
  <c r="AI122"/>
  <c r="AN122"/>
  <c r="U123"/>
  <c r="Q123"/>
  <c r="V123"/>
  <c r="R123"/>
  <c r="S123"/>
  <c r="T123"/>
  <c r="X123"/>
  <c r="Y123"/>
  <c r="Z123"/>
  <c r="AA123"/>
  <c r="AB123"/>
  <c r="AC123"/>
  <c r="AD123"/>
  <c r="AE123"/>
  <c r="AF123"/>
  <c r="AG123"/>
  <c r="AI123" s="1"/>
  <c r="AM123"/>
  <c r="AN123"/>
  <c r="U124"/>
  <c r="AM124"/>
  <c r="AM125"/>
  <c r="AN125"/>
  <c r="K79" i="12" l="1"/>
  <c r="L79" s="1"/>
  <c r="Z79" s="1"/>
  <c r="K75"/>
  <c r="Y75" s="1"/>
  <c r="K93"/>
  <c r="N93" s="1"/>
  <c r="AB93" s="1"/>
  <c r="K91"/>
  <c r="N91" s="1"/>
  <c r="AB91" s="1"/>
  <c r="Y84"/>
  <c r="Y79"/>
  <c r="Y33"/>
  <c r="K85"/>
  <c r="Y85" s="1"/>
  <c r="K80"/>
  <c r="Y80" s="1"/>
  <c r="K76"/>
  <c r="K72"/>
  <c r="L85" i="11"/>
  <c r="L83"/>
  <c r="M83" s="1"/>
  <c r="L76"/>
  <c r="L74"/>
  <c r="Z74" s="1"/>
  <c r="L68"/>
  <c r="Z68" s="1"/>
  <c r="L66"/>
  <c r="Z66" s="1"/>
  <c r="O61"/>
  <c r="P60"/>
  <c r="AC60" s="1"/>
  <c r="L41"/>
  <c r="L40"/>
  <c r="Z40" s="1"/>
  <c r="L39"/>
  <c r="L38"/>
  <c r="Z38" s="1"/>
  <c r="L37"/>
  <c r="L36"/>
  <c r="Z36" s="1"/>
  <c r="L35"/>
  <c r="P33"/>
  <c r="AC33" s="1"/>
  <c r="N33"/>
  <c r="AB33" s="1"/>
  <c r="L33"/>
  <c r="M33" s="1"/>
  <c r="AA33" s="1"/>
  <c r="Y68"/>
  <c r="Y38"/>
  <c r="Y35"/>
  <c r="K80" i="13"/>
  <c r="L80" s="1"/>
  <c r="Z80" s="1"/>
  <c r="N85" i="12"/>
  <c r="AB85" s="1"/>
  <c r="N80"/>
  <c r="AB80" s="1"/>
  <c r="P76"/>
  <c r="AC76" s="1"/>
  <c r="L75"/>
  <c r="Z75" s="1"/>
  <c r="L67"/>
  <c r="Z67" s="1"/>
  <c r="L84" i="11"/>
  <c r="Z84" s="1"/>
  <c r="L77"/>
  <c r="Z77" s="1"/>
  <c r="L60"/>
  <c r="M60" s="1"/>
  <c r="P91" i="12"/>
  <c r="AC91" s="1"/>
  <c r="K72" i="13"/>
  <c r="P72" s="1"/>
  <c r="AC72" s="1"/>
  <c r="P85" i="12"/>
  <c r="AC85" s="1"/>
  <c r="P80"/>
  <c r="AC80" s="1"/>
  <c r="L62" i="13"/>
  <c r="Z62" s="1"/>
  <c r="L34"/>
  <c r="M34" s="1"/>
  <c r="AA34" s="1"/>
  <c r="K71" i="12"/>
  <c r="K68"/>
  <c r="O68" s="1"/>
  <c r="K63"/>
  <c r="Y63" s="1"/>
  <c r="K62"/>
  <c r="P62" s="1"/>
  <c r="AC62" s="1"/>
  <c r="P85" i="11"/>
  <c r="AC85" s="1"/>
  <c r="P68" i="12"/>
  <c r="AC68" s="1"/>
  <c r="N76" i="11"/>
  <c r="AB76" s="1"/>
  <c r="K79" i="13"/>
  <c r="Y79" s="1"/>
  <c r="K77"/>
  <c r="L77" s="1"/>
  <c r="K67"/>
  <c r="L67" s="1"/>
  <c r="N85" i="11"/>
  <c r="AB85" s="1"/>
  <c r="N68"/>
  <c r="AB68" s="1"/>
  <c r="P41"/>
  <c r="AC41" s="1"/>
  <c r="N41"/>
  <c r="AB41" s="1"/>
  <c r="K71" i="13"/>
  <c r="L71" s="1"/>
  <c r="K69"/>
  <c r="O69" s="1"/>
  <c r="K64"/>
  <c r="L64" s="1"/>
  <c r="Z64" s="1"/>
  <c r="K61"/>
  <c r="N61" s="1"/>
  <c r="AB61" s="1"/>
  <c r="K60"/>
  <c r="P72" i="12"/>
  <c r="AC72" s="1"/>
  <c r="Y80" i="13"/>
  <c r="M76" i="11"/>
  <c r="AA76" s="1"/>
  <c r="Z76"/>
  <c r="Z60"/>
  <c r="L34"/>
  <c r="Z34" s="1"/>
  <c r="Y34"/>
  <c r="L91" i="12"/>
  <c r="M91" s="1"/>
  <c r="O91"/>
  <c r="Y91"/>
  <c r="N93" i="11"/>
  <c r="AB93" s="1"/>
  <c r="P93"/>
  <c r="AC93" s="1"/>
  <c r="L79" i="13"/>
  <c r="Z79" s="1"/>
  <c r="M85" i="11"/>
  <c r="AA85" s="1"/>
  <c r="Z85"/>
  <c r="P93" i="12"/>
  <c r="AC93" s="1"/>
  <c r="K93" i="13"/>
  <c r="K92"/>
  <c r="Y92" s="1"/>
  <c r="K91"/>
  <c r="Y91" s="1"/>
  <c r="Y69"/>
  <c r="Y64"/>
  <c r="Y33"/>
  <c r="K92" i="11"/>
  <c r="L92" s="1"/>
  <c r="K91"/>
  <c r="Y75"/>
  <c r="Y74"/>
  <c r="Y69"/>
  <c r="Y67"/>
  <c r="Y66"/>
  <c r="Y61"/>
  <c r="Y41"/>
  <c r="Y40"/>
  <c r="Y37"/>
  <c r="Y36"/>
  <c r="K85" i="13"/>
  <c r="O85" s="1"/>
  <c r="K84"/>
  <c r="K83"/>
  <c r="P83" s="1"/>
  <c r="AC83" s="1"/>
  <c r="K81"/>
  <c r="K78"/>
  <c r="L78" s="1"/>
  <c r="K76"/>
  <c r="K75"/>
  <c r="O75" s="1"/>
  <c r="K74"/>
  <c r="K73"/>
  <c r="N73" s="1"/>
  <c r="AB73" s="1"/>
  <c r="K70"/>
  <c r="N69"/>
  <c r="AB69" s="1"/>
  <c r="K68"/>
  <c r="K66"/>
  <c r="P66" s="1"/>
  <c r="AC66" s="1"/>
  <c r="K65"/>
  <c r="K63"/>
  <c r="P63" s="1"/>
  <c r="AC63" s="1"/>
  <c r="K58"/>
  <c r="N58" s="1"/>
  <c r="AB58" s="1"/>
  <c r="K57"/>
  <c r="P57" s="1"/>
  <c r="AC57" s="1"/>
  <c r="K56"/>
  <c r="N56" s="1"/>
  <c r="AB56" s="1"/>
  <c r="K54"/>
  <c r="K53"/>
  <c r="P53" s="1"/>
  <c r="AC53" s="1"/>
  <c r="K52"/>
  <c r="P52" s="1"/>
  <c r="AC52" s="1"/>
  <c r="K51"/>
  <c r="P51" s="1"/>
  <c r="AC51" s="1"/>
  <c r="K50"/>
  <c r="K49"/>
  <c r="N49" s="1"/>
  <c r="AB49" s="1"/>
  <c r="K48"/>
  <c r="P48" s="1"/>
  <c r="AC48" s="1"/>
  <c r="K47"/>
  <c r="Y47" s="1"/>
  <c r="K46"/>
  <c r="N46" s="1"/>
  <c r="AB46" s="1"/>
  <c r="K45"/>
  <c r="N45" s="1"/>
  <c r="AB45" s="1"/>
  <c r="K44"/>
  <c r="N44" s="1"/>
  <c r="AB44" s="1"/>
  <c r="K43"/>
  <c r="Y43" s="1"/>
  <c r="K42"/>
  <c r="P42" s="1"/>
  <c r="AC42" s="1"/>
  <c r="K41"/>
  <c r="N41" s="1"/>
  <c r="AB41" s="1"/>
  <c r="K40"/>
  <c r="P40" s="1"/>
  <c r="AC40" s="1"/>
  <c r="K39"/>
  <c r="Y39" s="1"/>
  <c r="K38"/>
  <c r="N38" s="1"/>
  <c r="AB38" s="1"/>
  <c r="K37"/>
  <c r="N37" s="1"/>
  <c r="AB37" s="1"/>
  <c r="K36"/>
  <c r="N36" s="1"/>
  <c r="AB36" s="1"/>
  <c r="K35"/>
  <c r="Y35" s="1"/>
  <c r="N33"/>
  <c r="AB33" s="1"/>
  <c r="L85" i="12"/>
  <c r="L76"/>
  <c r="L68"/>
  <c r="L63"/>
  <c r="Z63" s="1"/>
  <c r="N62"/>
  <c r="AB62" s="1"/>
  <c r="L51"/>
  <c r="Z51" s="1"/>
  <c r="L50"/>
  <c r="Z50" s="1"/>
  <c r="L49"/>
  <c r="Z49" s="1"/>
  <c r="L48"/>
  <c r="Z48" s="1"/>
  <c r="L47"/>
  <c r="Z47" s="1"/>
  <c r="L36"/>
  <c r="M36" s="1"/>
  <c r="O85" i="11"/>
  <c r="O84"/>
  <c r="P83"/>
  <c r="AC83" s="1"/>
  <c r="K81"/>
  <c r="K80"/>
  <c r="P80" s="1"/>
  <c r="AC80" s="1"/>
  <c r="K79"/>
  <c r="K78"/>
  <c r="N78" s="1"/>
  <c r="AB78" s="1"/>
  <c r="O76"/>
  <c r="P74"/>
  <c r="AC74" s="1"/>
  <c r="K73"/>
  <c r="K72"/>
  <c r="K71"/>
  <c r="K70"/>
  <c r="N70" s="1"/>
  <c r="AB70" s="1"/>
  <c r="O68"/>
  <c r="P66"/>
  <c r="AC66" s="1"/>
  <c r="K65"/>
  <c r="Y65" s="1"/>
  <c r="K64"/>
  <c r="P64" s="1"/>
  <c r="AC64" s="1"/>
  <c r="K63"/>
  <c r="K62"/>
  <c r="N62" s="1"/>
  <c r="AB62" s="1"/>
  <c r="O60"/>
  <c r="K58"/>
  <c r="P58" s="1"/>
  <c r="AC58" s="1"/>
  <c r="K57"/>
  <c r="K56"/>
  <c r="P56" s="1"/>
  <c r="AC56" s="1"/>
  <c r="K54"/>
  <c r="K53"/>
  <c r="P53" s="1"/>
  <c r="AC53" s="1"/>
  <c r="K52"/>
  <c r="K51"/>
  <c r="P51" s="1"/>
  <c r="AC51" s="1"/>
  <c r="K50"/>
  <c r="K49"/>
  <c r="P49" s="1"/>
  <c r="AC49" s="1"/>
  <c r="K48"/>
  <c r="K47"/>
  <c r="P47" s="1"/>
  <c r="AC47" s="1"/>
  <c r="K46"/>
  <c r="K45"/>
  <c r="K44"/>
  <c r="K43"/>
  <c r="P43" s="1"/>
  <c r="AC43" s="1"/>
  <c r="K42"/>
  <c r="P39"/>
  <c r="AC39" s="1"/>
  <c r="N39"/>
  <c r="AB39" s="1"/>
  <c r="P37"/>
  <c r="AC37" s="1"/>
  <c r="N37"/>
  <c r="AB37" s="1"/>
  <c r="M79" i="13"/>
  <c r="AA79" s="1"/>
  <c r="Z71"/>
  <c r="M37" i="11"/>
  <c r="AA37" s="1"/>
  <c r="Z37"/>
  <c r="Y91"/>
  <c r="O91"/>
  <c r="O84" i="13"/>
  <c r="N81"/>
  <c r="AB81" s="1"/>
  <c r="N63"/>
  <c r="AB63" s="1"/>
  <c r="P71"/>
  <c r="AC71" s="1"/>
  <c r="P58"/>
  <c r="AC58" s="1"/>
  <c r="P54"/>
  <c r="AC54" s="1"/>
  <c r="N51"/>
  <c r="AB51" s="1"/>
  <c r="P50"/>
  <c r="AC50" s="1"/>
  <c r="P49"/>
  <c r="AC49" s="1"/>
  <c r="P46"/>
  <c r="AC46" s="1"/>
  <c r="P44"/>
  <c r="AC44" s="1"/>
  <c r="N42"/>
  <c r="AB42" s="1"/>
  <c r="P38"/>
  <c r="AC38" s="1"/>
  <c r="P36"/>
  <c r="AC36" s="1"/>
  <c r="P34"/>
  <c r="AC34" s="1"/>
  <c r="N34"/>
  <c r="AB34" s="1"/>
  <c r="K44" i="12"/>
  <c r="K43"/>
  <c r="N43" s="1"/>
  <c r="AB43" s="1"/>
  <c r="K40"/>
  <c r="K39"/>
  <c r="N39" s="1"/>
  <c r="AB39" s="1"/>
  <c r="K37"/>
  <c r="N37" s="1"/>
  <c r="AB37" s="1"/>
  <c r="P36"/>
  <c r="AC36" s="1"/>
  <c r="N36"/>
  <c r="AB36" s="1"/>
  <c r="N83" i="11"/>
  <c r="AB83" s="1"/>
  <c r="N74"/>
  <c r="AB74" s="1"/>
  <c r="N66"/>
  <c r="AB66" s="1"/>
  <c r="L33" i="13"/>
  <c r="Z33" s="1"/>
  <c r="P35" i="11"/>
  <c r="AC35" s="1"/>
  <c r="N35"/>
  <c r="AB35" s="1"/>
  <c r="O93" i="12"/>
  <c r="L93" i="11"/>
  <c r="M93" s="1"/>
  <c r="AA93" s="1"/>
  <c r="O93"/>
  <c r="Y93"/>
  <c r="M35"/>
  <c r="AA35" s="1"/>
  <c r="Z35"/>
  <c r="O91" i="13"/>
  <c r="L92" i="12"/>
  <c r="Z92" s="1"/>
  <c r="O92"/>
  <c r="Z34" i="13"/>
  <c r="Z36" i="12"/>
  <c r="N34"/>
  <c r="AB34" s="1"/>
  <c r="P34"/>
  <c r="AC34" s="1"/>
  <c r="L34"/>
  <c r="Z83" i="11"/>
  <c r="M39"/>
  <c r="AA39" s="1"/>
  <c r="Z39"/>
  <c r="P84" i="13"/>
  <c r="AC84" s="1"/>
  <c r="N84"/>
  <c r="AB84" s="1"/>
  <c r="O81"/>
  <c r="P79"/>
  <c r="AC79" s="1"/>
  <c r="O77"/>
  <c r="O76"/>
  <c r="P75"/>
  <c r="AC75" s="1"/>
  <c r="L74"/>
  <c r="Z74" s="1"/>
  <c r="O72"/>
  <c r="N71"/>
  <c r="AB71" s="1"/>
  <c r="L70"/>
  <c r="Z70" s="1"/>
  <c r="O68"/>
  <c r="O66"/>
  <c r="P65"/>
  <c r="AC65" s="1"/>
  <c r="O64"/>
  <c r="O62"/>
  <c r="P61"/>
  <c r="AC61" s="1"/>
  <c r="N57"/>
  <c r="AB57" s="1"/>
  <c r="N54"/>
  <c r="AB54" s="1"/>
  <c r="N50"/>
  <c r="AB50" s="1"/>
  <c r="L39"/>
  <c r="Z39" s="1"/>
  <c r="O85" i="12"/>
  <c r="O84"/>
  <c r="K83"/>
  <c r="K81"/>
  <c r="P81" s="1"/>
  <c r="AC81" s="1"/>
  <c r="O79"/>
  <c r="K78"/>
  <c r="K77"/>
  <c r="P77" s="1"/>
  <c r="AC77" s="1"/>
  <c r="O76"/>
  <c r="O75"/>
  <c r="K74"/>
  <c r="K73"/>
  <c r="P73" s="1"/>
  <c r="AC73" s="1"/>
  <c r="O71"/>
  <c r="K70"/>
  <c r="K69"/>
  <c r="P69" s="1"/>
  <c r="AC69" s="1"/>
  <c r="O67"/>
  <c r="K66"/>
  <c r="K65"/>
  <c r="P65" s="1"/>
  <c r="AC65" s="1"/>
  <c r="K64"/>
  <c r="O63"/>
  <c r="K61"/>
  <c r="P61" s="1"/>
  <c r="AC61" s="1"/>
  <c r="K60"/>
  <c r="K46"/>
  <c r="K45"/>
  <c r="N45" s="1"/>
  <c r="AB45" s="1"/>
  <c r="K42"/>
  <c r="K41"/>
  <c r="N41" s="1"/>
  <c r="AB41" s="1"/>
  <c r="K38"/>
  <c r="K35"/>
  <c r="P35" s="1"/>
  <c r="AC35" s="1"/>
  <c r="N33"/>
  <c r="AB33" s="1"/>
  <c r="L33"/>
  <c r="Z33" s="1"/>
  <c r="O83" i="11"/>
  <c r="O81"/>
  <c r="O78"/>
  <c r="O77"/>
  <c r="P76"/>
  <c r="AC76" s="1"/>
  <c r="O74"/>
  <c r="P72"/>
  <c r="AC72" s="1"/>
  <c r="P68"/>
  <c r="AC68" s="1"/>
  <c r="O66"/>
  <c r="AF11" i="13"/>
  <c r="S12"/>
  <c r="M92" i="12"/>
  <c r="Q91"/>
  <c r="AD91" s="1"/>
  <c r="AA91"/>
  <c r="G35"/>
  <c r="A36"/>
  <c r="S12"/>
  <c r="AF11"/>
  <c r="Q93" i="11"/>
  <c r="AD93" s="1"/>
  <c r="T122" i="13"/>
  <c r="AM122" s="1"/>
  <c r="T120"/>
  <c r="AM120" s="1"/>
  <c r="T118"/>
  <c r="AM118" s="1"/>
  <c r="T116"/>
  <c r="AM116" s="1"/>
  <c r="T114"/>
  <c r="AM114" s="1"/>
  <c r="T112"/>
  <c r="AM112" s="1"/>
  <c r="T110"/>
  <c r="AM110" s="1"/>
  <c r="T108"/>
  <c r="AM108" s="1"/>
  <c r="T106"/>
  <c r="AM106" s="1"/>
  <c r="T104"/>
  <c r="AM104" s="1"/>
  <c r="A36"/>
  <c r="T122" i="12"/>
  <c r="AM122" s="1"/>
  <c r="T120"/>
  <c r="AM120" s="1"/>
  <c r="T118"/>
  <c r="AM118" s="1"/>
  <c r="T116"/>
  <c r="AM116" s="1"/>
  <c r="T114"/>
  <c r="AM114" s="1"/>
  <c r="T112"/>
  <c r="AM112" s="1"/>
  <c r="T110"/>
  <c r="AM110" s="1"/>
  <c r="T108"/>
  <c r="AM108" s="1"/>
  <c r="T106"/>
  <c r="AM106" s="1"/>
  <c r="T104"/>
  <c r="AM104" s="1"/>
  <c r="Y92"/>
  <c r="P92"/>
  <c r="AC92" s="1"/>
  <c r="N92"/>
  <c r="AB92" s="1"/>
  <c r="Z91"/>
  <c r="AF11" i="11"/>
  <c r="S12"/>
  <c r="M64" i="13"/>
  <c r="AA64" s="1"/>
  <c r="M62"/>
  <c r="AA62" s="1"/>
  <c r="M33"/>
  <c r="AA33" s="1"/>
  <c r="M84" i="12"/>
  <c r="AA84" s="1"/>
  <c r="M79"/>
  <c r="AA79" s="1"/>
  <c r="M67"/>
  <c r="AA67" s="1"/>
  <c r="M63"/>
  <c r="AA63" s="1"/>
  <c r="T122" i="11"/>
  <c r="AM122" s="1"/>
  <c r="T120"/>
  <c r="AM120" s="1"/>
  <c r="T118"/>
  <c r="AM118" s="1"/>
  <c r="T116"/>
  <c r="AM116" s="1"/>
  <c r="T114"/>
  <c r="AM114" s="1"/>
  <c r="T112"/>
  <c r="AM112" s="1"/>
  <c r="T110"/>
  <c r="AM110" s="1"/>
  <c r="T108"/>
  <c r="AM108" s="1"/>
  <c r="T106"/>
  <c r="AM106" s="1"/>
  <c r="T104"/>
  <c r="AM104" s="1"/>
  <c r="Z93"/>
  <c r="A36"/>
  <c r="L58" i="12"/>
  <c r="N58"/>
  <c r="AB58" s="1"/>
  <c r="P58"/>
  <c r="AC58" s="1"/>
  <c r="L56"/>
  <c r="M56" s="1"/>
  <c r="AA56" s="1"/>
  <c r="N56"/>
  <c r="AB56" s="1"/>
  <c r="P56"/>
  <c r="AC56" s="1"/>
  <c r="L53"/>
  <c r="N53"/>
  <c r="AB53" s="1"/>
  <c r="P53"/>
  <c r="AC53" s="1"/>
  <c r="M50"/>
  <c r="AA50" s="1"/>
  <c r="M48"/>
  <c r="AA48" s="1"/>
  <c r="M77" i="11"/>
  <c r="AA77" s="1"/>
  <c r="Q76"/>
  <c r="AD76" s="1"/>
  <c r="L57" i="12"/>
  <c r="Z57" s="1"/>
  <c r="N57"/>
  <c r="AB57" s="1"/>
  <c r="P57"/>
  <c r="AC57" s="1"/>
  <c r="L54"/>
  <c r="Z54" s="1"/>
  <c r="N54"/>
  <c r="AB54" s="1"/>
  <c r="P54"/>
  <c r="AC54" s="1"/>
  <c r="L52"/>
  <c r="Z52" s="1"/>
  <c r="N52"/>
  <c r="AB52" s="1"/>
  <c r="P52"/>
  <c r="AC52" s="1"/>
  <c r="N85" i="13"/>
  <c r="AB85" s="1"/>
  <c r="P80"/>
  <c r="AC80" s="1"/>
  <c r="P78"/>
  <c r="AC78" s="1"/>
  <c r="P76"/>
  <c r="AC76" s="1"/>
  <c r="N76"/>
  <c r="AB76" s="1"/>
  <c r="P74"/>
  <c r="AC74" s="1"/>
  <c r="N74"/>
  <c r="AB74" s="1"/>
  <c r="N72"/>
  <c r="AB72" s="1"/>
  <c r="P70"/>
  <c r="AC70" s="1"/>
  <c r="N70"/>
  <c r="AB70" s="1"/>
  <c r="P68"/>
  <c r="AC68" s="1"/>
  <c r="N68"/>
  <c r="AB68" s="1"/>
  <c r="N66"/>
  <c r="AB66" s="1"/>
  <c r="O65"/>
  <c r="P64"/>
  <c r="AC64" s="1"/>
  <c r="N64"/>
  <c r="AB64" s="1"/>
  <c r="O63"/>
  <c r="P62"/>
  <c r="AC62" s="1"/>
  <c r="N62"/>
  <c r="AB62" s="1"/>
  <c r="P60"/>
  <c r="AC60" s="1"/>
  <c r="O60"/>
  <c r="N60"/>
  <c r="AB60" s="1"/>
  <c r="P47"/>
  <c r="AC47" s="1"/>
  <c r="P43"/>
  <c r="AC43" s="1"/>
  <c r="P39"/>
  <c r="AC39" s="1"/>
  <c r="P35"/>
  <c r="AC35" s="1"/>
  <c r="B9" i="10"/>
  <c r="P84" i="12"/>
  <c r="AC84" s="1"/>
  <c r="N84"/>
  <c r="AB84" s="1"/>
  <c r="N81"/>
  <c r="AB81" s="1"/>
  <c r="P79"/>
  <c r="AC79" s="1"/>
  <c r="N79"/>
  <c r="AB79" s="1"/>
  <c r="P75"/>
  <c r="AC75" s="1"/>
  <c r="N75"/>
  <c r="AB75" s="1"/>
  <c r="N73"/>
  <c r="AB73" s="1"/>
  <c r="P71"/>
  <c r="AC71" s="1"/>
  <c r="N71"/>
  <c r="AB71" s="1"/>
  <c r="P67"/>
  <c r="AC67" s="1"/>
  <c r="N67"/>
  <c r="AB67" s="1"/>
  <c r="N65"/>
  <c r="AB65" s="1"/>
  <c r="P63"/>
  <c r="AC63" s="1"/>
  <c r="N63"/>
  <c r="AB63" s="1"/>
  <c r="M58"/>
  <c r="AA58" s="1"/>
  <c r="L73" i="11"/>
  <c r="N73"/>
  <c r="AB73" s="1"/>
  <c r="P73"/>
  <c r="AC73" s="1"/>
  <c r="L69"/>
  <c r="N69"/>
  <c r="AB69" s="1"/>
  <c r="P69"/>
  <c r="AC69" s="1"/>
  <c r="M68"/>
  <c r="L65"/>
  <c r="N65"/>
  <c r="AB65" s="1"/>
  <c r="P65"/>
  <c r="AC65" s="1"/>
  <c r="L61"/>
  <c r="N61"/>
  <c r="AB61" s="1"/>
  <c r="P61"/>
  <c r="AC61" s="1"/>
  <c r="M38"/>
  <c r="AA38" s="1"/>
  <c r="P51" i="12"/>
  <c r="AC51" s="1"/>
  <c r="N51"/>
  <c r="AB51" s="1"/>
  <c r="P50"/>
  <c r="AC50" s="1"/>
  <c r="N50"/>
  <c r="AB50" s="1"/>
  <c r="P49"/>
  <c r="AC49" s="1"/>
  <c r="N49"/>
  <c r="AB49" s="1"/>
  <c r="P48"/>
  <c r="AC48" s="1"/>
  <c r="N48"/>
  <c r="AB48" s="1"/>
  <c r="P47"/>
  <c r="AC47" s="1"/>
  <c r="N47"/>
  <c r="AB47" s="1"/>
  <c r="P45"/>
  <c r="AC45" s="1"/>
  <c r="P43"/>
  <c r="AC43" s="1"/>
  <c r="P41"/>
  <c r="AC41" s="1"/>
  <c r="P39"/>
  <c r="AC39" s="1"/>
  <c r="B13" i="9"/>
  <c r="P37" i="12"/>
  <c r="AC37" s="1"/>
  <c r="N35"/>
  <c r="AB35" s="1"/>
  <c r="P84" i="11"/>
  <c r="AC84" s="1"/>
  <c r="N84"/>
  <c r="AB84" s="1"/>
  <c r="P81"/>
  <c r="AC81" s="1"/>
  <c r="N81"/>
  <c r="AB81" s="1"/>
  <c r="P79"/>
  <c r="AC79" s="1"/>
  <c r="N79"/>
  <c r="AB79" s="1"/>
  <c r="P77"/>
  <c r="AC77" s="1"/>
  <c r="N77"/>
  <c r="AB77" s="1"/>
  <c r="L75"/>
  <c r="Z75" s="1"/>
  <c r="N75"/>
  <c r="AB75" s="1"/>
  <c r="P75"/>
  <c r="AC75" s="1"/>
  <c r="M74"/>
  <c r="Q74" s="1"/>
  <c r="AD74" s="1"/>
  <c r="L71"/>
  <c r="Z71" s="1"/>
  <c r="N71"/>
  <c r="AB71" s="1"/>
  <c r="P71"/>
  <c r="AC71" s="1"/>
  <c r="L67"/>
  <c r="Z67" s="1"/>
  <c r="N67"/>
  <c r="AB67" s="1"/>
  <c r="P67"/>
  <c r="AC67" s="1"/>
  <c r="L63"/>
  <c r="Z63" s="1"/>
  <c r="N63"/>
  <c r="AB63" s="1"/>
  <c r="P63"/>
  <c r="AC63" s="1"/>
  <c r="M36"/>
  <c r="AA36" s="1"/>
  <c r="M34"/>
  <c r="AA34" s="1"/>
  <c r="P57"/>
  <c r="AC57" s="1"/>
  <c r="N57"/>
  <c r="AB57" s="1"/>
  <c r="N56"/>
  <c r="AB56" s="1"/>
  <c r="P54"/>
  <c r="AC54" s="1"/>
  <c r="N54"/>
  <c r="AB54" s="1"/>
  <c r="P52"/>
  <c r="AC52" s="1"/>
  <c r="N52"/>
  <c r="AB52" s="1"/>
  <c r="N51"/>
  <c r="AB51" s="1"/>
  <c r="P50"/>
  <c r="AC50" s="1"/>
  <c r="N50"/>
  <c r="AB50" s="1"/>
  <c r="P48"/>
  <c r="AC48" s="1"/>
  <c r="N48"/>
  <c r="AB48" s="1"/>
  <c r="N47"/>
  <c r="AB47" s="1"/>
  <c r="P46"/>
  <c r="AC46" s="1"/>
  <c r="N46"/>
  <c r="AB46" s="1"/>
  <c r="P44"/>
  <c r="AC44" s="1"/>
  <c r="N44"/>
  <c r="AB44" s="1"/>
  <c r="P42"/>
  <c r="AC42" s="1"/>
  <c r="N42"/>
  <c r="AB42" s="1"/>
  <c r="P40"/>
  <c r="AC40" s="1"/>
  <c r="N40"/>
  <c r="AB40" s="1"/>
  <c r="Q39"/>
  <c r="AD39" s="1"/>
  <c r="AE39" s="1"/>
  <c r="P38"/>
  <c r="AC38" s="1"/>
  <c r="N38"/>
  <c r="AB38" s="1"/>
  <c r="P36"/>
  <c r="AC36" s="1"/>
  <c r="N36"/>
  <c r="AB36" s="1"/>
  <c r="B10" i="8"/>
  <c r="P34" i="11"/>
  <c r="AC34" s="1"/>
  <c r="N34"/>
  <c r="AB34" s="1"/>
  <c r="AA60" l="1"/>
  <c r="Q60"/>
  <c r="AD60" s="1"/>
  <c r="AE60" s="1"/>
  <c r="AA83"/>
  <c r="Q83"/>
  <c r="AD83" s="1"/>
  <c r="AE83" s="1"/>
  <c r="N72" i="12"/>
  <c r="AB72" s="1"/>
  <c r="Y72"/>
  <c r="M41" i="11"/>
  <c r="Z41"/>
  <c r="N76" i="12"/>
  <c r="AB76" s="1"/>
  <c r="Y76"/>
  <c r="N49" i="11"/>
  <c r="AB49" s="1"/>
  <c r="N53"/>
  <c r="AB53" s="1"/>
  <c r="N58"/>
  <c r="AB58" s="1"/>
  <c r="M40"/>
  <c r="AA40" s="1"/>
  <c r="M66"/>
  <c r="Q66" s="1"/>
  <c r="Q85"/>
  <c r="AD85" s="1"/>
  <c r="AE85" s="1"/>
  <c r="Q68"/>
  <c r="AD68" s="1"/>
  <c r="N61" i="12"/>
  <c r="AB61" s="1"/>
  <c r="N69"/>
  <c r="AB69" s="1"/>
  <c r="N77"/>
  <c r="AB77" s="1"/>
  <c r="P37" i="13"/>
  <c r="AC37" s="1"/>
  <c r="P41"/>
  <c r="AC41" s="1"/>
  <c r="P45"/>
  <c r="AC45" s="1"/>
  <c r="O67"/>
  <c r="N80"/>
  <c r="AB80" s="1"/>
  <c r="N83"/>
  <c r="AB83" s="1"/>
  <c r="M84" i="11"/>
  <c r="AA84" s="1"/>
  <c r="P92"/>
  <c r="AC92" s="1"/>
  <c r="M75" i="12"/>
  <c r="AA75" s="1"/>
  <c r="M80" i="13"/>
  <c r="AA80" s="1"/>
  <c r="AB96" i="12"/>
  <c r="P92" i="13"/>
  <c r="AC92" s="1"/>
  <c r="O62" i="12"/>
  <c r="O72"/>
  <c r="O80"/>
  <c r="L47" i="13"/>
  <c r="Z47" s="1"/>
  <c r="O61"/>
  <c r="P67"/>
  <c r="AC67" s="1"/>
  <c r="N79"/>
  <c r="AB79" s="1"/>
  <c r="O80"/>
  <c r="L83"/>
  <c r="Z83" s="1"/>
  <c r="Y93" i="12"/>
  <c r="L93"/>
  <c r="M93" s="1"/>
  <c r="N53" i="13"/>
  <c r="AB53" s="1"/>
  <c r="P56"/>
  <c r="AC56" s="1"/>
  <c r="N67"/>
  <c r="AB67" s="1"/>
  <c r="L72" i="12"/>
  <c r="Z72" s="1"/>
  <c r="L80"/>
  <c r="Y67" i="13"/>
  <c r="O79"/>
  <c r="N77"/>
  <c r="AB77" s="1"/>
  <c r="Z33" i="11"/>
  <c r="Q33"/>
  <c r="N43"/>
  <c r="AB43" s="1"/>
  <c r="Z78" i="13"/>
  <c r="M78"/>
  <c r="AA78" s="1"/>
  <c r="AC96" i="12"/>
  <c r="Q35" i="11"/>
  <c r="AD35" s="1"/>
  <c r="AE35" s="1"/>
  <c r="Q37"/>
  <c r="AD37" s="1"/>
  <c r="AE37" s="1"/>
  <c r="Q34" i="13"/>
  <c r="AD34" s="1"/>
  <c r="AE34" s="1"/>
  <c r="N35"/>
  <c r="AB35" s="1"/>
  <c r="N39"/>
  <c r="AB39" s="1"/>
  <c r="N43"/>
  <c r="AB43" s="1"/>
  <c r="N47"/>
  <c r="AB47" s="1"/>
  <c r="N78"/>
  <c r="AB78" s="1"/>
  <c r="Q79"/>
  <c r="AD79" s="1"/>
  <c r="AE79" s="1"/>
  <c r="P85"/>
  <c r="AC85" s="1"/>
  <c r="M33" i="12"/>
  <c r="AA33" s="1"/>
  <c r="AE76" i="11"/>
  <c r="M47" i="12"/>
  <c r="AA47" s="1"/>
  <c r="M49"/>
  <c r="AA49" s="1"/>
  <c r="M51"/>
  <c r="AA51" s="1"/>
  <c r="M70" i="13"/>
  <c r="AA70" s="1"/>
  <c r="N92" i="11"/>
  <c r="AB92" s="1"/>
  <c r="Y92"/>
  <c r="N92" i="13"/>
  <c r="AB92" s="1"/>
  <c r="O62" i="11"/>
  <c r="O70"/>
  <c r="L35" i="13"/>
  <c r="Z35" s="1"/>
  <c r="L43"/>
  <c r="O73"/>
  <c r="N75"/>
  <c r="AB75" s="1"/>
  <c r="O92" i="11"/>
  <c r="M92"/>
  <c r="Z92"/>
  <c r="Z77" i="13"/>
  <c r="M77"/>
  <c r="AA77" s="1"/>
  <c r="AA36" i="12"/>
  <c r="Q36"/>
  <c r="AD36" s="1"/>
  <c r="M39" i="13"/>
  <c r="AA39" s="1"/>
  <c r="M47"/>
  <c r="AA47" s="1"/>
  <c r="M74"/>
  <c r="AA74" s="1"/>
  <c r="M83"/>
  <c r="AA83" s="1"/>
  <c r="AE93" i="11"/>
  <c r="Z93" i="12"/>
  <c r="N40" i="13"/>
  <c r="AB40" s="1"/>
  <c r="N48"/>
  <c r="AB48" s="1"/>
  <c r="N52"/>
  <c r="AB52" s="1"/>
  <c r="O65" i="11"/>
  <c r="M71" i="13"/>
  <c r="O71"/>
  <c r="Y71"/>
  <c r="L72"/>
  <c r="Y72"/>
  <c r="L71" i="12"/>
  <c r="Y71"/>
  <c r="L62"/>
  <c r="Y62"/>
  <c r="N68"/>
  <c r="AB68" s="1"/>
  <c r="Y68"/>
  <c r="Y77" i="13"/>
  <c r="P77"/>
  <c r="AC77" s="1"/>
  <c r="M67"/>
  <c r="Z67"/>
  <c r="L60"/>
  <c r="Y60"/>
  <c r="L61"/>
  <c r="Y61"/>
  <c r="L69"/>
  <c r="P69"/>
  <c r="AC69" s="1"/>
  <c r="L43" i="11"/>
  <c r="Y43"/>
  <c r="L45"/>
  <c r="Y45"/>
  <c r="N45"/>
  <c r="AB45" s="1"/>
  <c r="P45"/>
  <c r="AC45" s="1"/>
  <c r="L47"/>
  <c r="Y47"/>
  <c r="L49"/>
  <c r="Y49"/>
  <c r="L51"/>
  <c r="Y51"/>
  <c r="L53"/>
  <c r="Y53"/>
  <c r="L56"/>
  <c r="Y56"/>
  <c r="L58"/>
  <c r="Y58"/>
  <c r="L62"/>
  <c r="P62"/>
  <c r="AC62" s="1"/>
  <c r="Y62"/>
  <c r="N64"/>
  <c r="AB64" s="1"/>
  <c r="Y64"/>
  <c r="L64"/>
  <c r="O64"/>
  <c r="L70"/>
  <c r="P70"/>
  <c r="AC70" s="1"/>
  <c r="Y70"/>
  <c r="N72"/>
  <c r="AB72" s="1"/>
  <c r="Y72"/>
  <c r="L72"/>
  <c r="O72"/>
  <c r="L78"/>
  <c r="P78"/>
  <c r="AC78" s="1"/>
  <c r="Y78"/>
  <c r="N80"/>
  <c r="AB80" s="1"/>
  <c r="L80"/>
  <c r="O80"/>
  <c r="Y80"/>
  <c r="M68" i="12"/>
  <c r="Z68"/>
  <c r="M76"/>
  <c r="Z76"/>
  <c r="M85"/>
  <c r="Z85"/>
  <c r="L37" i="13"/>
  <c r="Y37"/>
  <c r="L41"/>
  <c r="Y41"/>
  <c r="L45"/>
  <c r="Y45"/>
  <c r="L49"/>
  <c r="Y49"/>
  <c r="L51"/>
  <c r="Y51"/>
  <c r="L53"/>
  <c r="Y53"/>
  <c r="L56"/>
  <c r="Y56"/>
  <c r="L58"/>
  <c r="Y58"/>
  <c r="L65"/>
  <c r="Y65"/>
  <c r="N65"/>
  <c r="AB65" s="1"/>
  <c r="AB103" s="1"/>
  <c r="AB124" s="1"/>
  <c r="L68"/>
  <c r="Y68"/>
  <c r="O70"/>
  <c r="Y70"/>
  <c r="L73"/>
  <c r="P73"/>
  <c r="AC73" s="1"/>
  <c r="Y73"/>
  <c r="Y75"/>
  <c r="L75"/>
  <c r="O78"/>
  <c r="Y78"/>
  <c r="Y83"/>
  <c r="O83"/>
  <c r="L85"/>
  <c r="Y85"/>
  <c r="L91"/>
  <c r="P91"/>
  <c r="AC91" s="1"/>
  <c r="N91"/>
  <c r="AB91" s="1"/>
  <c r="N93"/>
  <c r="AB93" s="1"/>
  <c r="P93"/>
  <c r="AC93" s="1"/>
  <c r="L93"/>
  <c r="Y93"/>
  <c r="O93"/>
  <c r="L42" i="11"/>
  <c r="Y42"/>
  <c r="L44"/>
  <c r="Y44"/>
  <c r="L46"/>
  <c r="Y46"/>
  <c r="L48"/>
  <c r="Y48"/>
  <c r="L50"/>
  <c r="Y50"/>
  <c r="L52"/>
  <c r="Y52"/>
  <c r="L54"/>
  <c r="Y54"/>
  <c r="L57"/>
  <c r="Y57"/>
  <c r="O63"/>
  <c r="Y63"/>
  <c r="O71"/>
  <c r="Y71"/>
  <c r="O73"/>
  <c r="Y73"/>
  <c r="L79"/>
  <c r="O79"/>
  <c r="Y79"/>
  <c r="L81"/>
  <c r="Y81"/>
  <c r="M72" i="12"/>
  <c r="M80"/>
  <c r="Z80"/>
  <c r="L36" i="13"/>
  <c r="Y36"/>
  <c r="L38"/>
  <c r="Y38"/>
  <c r="L40"/>
  <c r="Y40"/>
  <c r="L42"/>
  <c r="Y42"/>
  <c r="L44"/>
  <c r="Y44"/>
  <c r="L46"/>
  <c r="Y46"/>
  <c r="L48"/>
  <c r="Y48"/>
  <c r="L50"/>
  <c r="Y50"/>
  <c r="L52"/>
  <c r="Y52"/>
  <c r="L54"/>
  <c r="Y54"/>
  <c r="L57"/>
  <c r="Y57"/>
  <c r="L63"/>
  <c r="Y63"/>
  <c r="L66"/>
  <c r="Y66"/>
  <c r="O74"/>
  <c r="Y74"/>
  <c r="L76"/>
  <c r="Y76"/>
  <c r="L81"/>
  <c r="Y81"/>
  <c r="P81"/>
  <c r="AC81" s="1"/>
  <c r="L84"/>
  <c r="Y84"/>
  <c r="L91" i="11"/>
  <c r="P91"/>
  <c r="AC91" s="1"/>
  <c r="AC96" s="1"/>
  <c r="N91"/>
  <c r="AB91" s="1"/>
  <c r="L92" i="13"/>
  <c r="O92"/>
  <c r="Q33" i="12"/>
  <c r="AD33" s="1"/>
  <c r="R76" i="11"/>
  <c r="AB96" i="13"/>
  <c r="L37" i="12"/>
  <c r="Y37"/>
  <c r="L40"/>
  <c r="N40"/>
  <c r="AB40" s="1"/>
  <c r="P40"/>
  <c r="AC40" s="1"/>
  <c r="Y40"/>
  <c r="L44"/>
  <c r="N44"/>
  <c r="AB44" s="1"/>
  <c r="P44"/>
  <c r="AC44" s="1"/>
  <c r="Y44"/>
  <c r="L39"/>
  <c r="Y39"/>
  <c r="L43"/>
  <c r="Y43"/>
  <c r="N38"/>
  <c r="AB38" s="1"/>
  <c r="P38"/>
  <c r="AC38" s="1"/>
  <c r="Y38"/>
  <c r="L38"/>
  <c r="N42"/>
  <c r="AB42" s="1"/>
  <c r="P42"/>
  <c r="AC42" s="1"/>
  <c r="Y42"/>
  <c r="L42"/>
  <c r="N46"/>
  <c r="AB46" s="1"/>
  <c r="P46"/>
  <c r="AC46" s="1"/>
  <c r="Y46"/>
  <c r="L46"/>
  <c r="L61"/>
  <c r="O61"/>
  <c r="Y61"/>
  <c r="L65"/>
  <c r="O65"/>
  <c r="Y65"/>
  <c r="L69"/>
  <c r="O69"/>
  <c r="Y69"/>
  <c r="L73"/>
  <c r="O73"/>
  <c r="Y73"/>
  <c r="L77"/>
  <c r="O77"/>
  <c r="Y77"/>
  <c r="L81"/>
  <c r="O81"/>
  <c r="Y81"/>
  <c r="M34"/>
  <c r="Z34"/>
  <c r="L35"/>
  <c r="Y35"/>
  <c r="L41"/>
  <c r="Y41"/>
  <c r="L45"/>
  <c r="Y45"/>
  <c r="N60"/>
  <c r="AB60" s="1"/>
  <c r="O60"/>
  <c r="P60"/>
  <c r="AC60" s="1"/>
  <c r="L60"/>
  <c r="Y60"/>
  <c r="N64"/>
  <c r="AB64" s="1"/>
  <c r="P64"/>
  <c r="AC64" s="1"/>
  <c r="Y64"/>
  <c r="L64"/>
  <c r="O64"/>
  <c r="N66"/>
  <c r="AB66" s="1"/>
  <c r="P66"/>
  <c r="AC66" s="1"/>
  <c r="L66"/>
  <c r="O66"/>
  <c r="Y66"/>
  <c r="N70"/>
  <c r="AB70" s="1"/>
  <c r="P70"/>
  <c r="AC70" s="1"/>
  <c r="L70"/>
  <c r="O70"/>
  <c r="Y70"/>
  <c r="N74"/>
  <c r="AB74" s="1"/>
  <c r="P74"/>
  <c r="AC74" s="1"/>
  <c r="L74"/>
  <c r="O74"/>
  <c r="Y74"/>
  <c r="N78"/>
  <c r="AB78" s="1"/>
  <c r="P78"/>
  <c r="AC78" s="1"/>
  <c r="L78"/>
  <c r="O78"/>
  <c r="Y78"/>
  <c r="N83"/>
  <c r="AB83" s="1"/>
  <c r="P83"/>
  <c r="AC83" s="1"/>
  <c r="L83"/>
  <c r="O83"/>
  <c r="Y83"/>
  <c r="Q33" i="13"/>
  <c r="AD33" s="1"/>
  <c r="AB88" i="11"/>
  <c r="AB103"/>
  <c r="AB124" s="1"/>
  <c r="A37" i="8"/>
  <c r="B11"/>
  <c r="M61" i="11"/>
  <c r="Q61" s="1"/>
  <c r="AD61" s="1"/>
  <c r="Z61"/>
  <c r="M65"/>
  <c r="Q65" s="1"/>
  <c r="AD65" s="1"/>
  <c r="Z65"/>
  <c r="R68"/>
  <c r="AA68"/>
  <c r="AE68" s="1"/>
  <c r="M69"/>
  <c r="Q69" s="1"/>
  <c r="AD69" s="1"/>
  <c r="Z69"/>
  <c r="M73"/>
  <c r="Q73" s="1"/>
  <c r="AD73" s="1"/>
  <c r="Z73"/>
  <c r="AB88" i="13"/>
  <c r="AB99" s="1"/>
  <c r="G36" i="12"/>
  <c r="A37"/>
  <c r="AF12" i="13"/>
  <c r="S13"/>
  <c r="R39" i="11"/>
  <c r="Q34"/>
  <c r="AD34" s="1"/>
  <c r="AE34" s="1"/>
  <c r="Q36"/>
  <c r="AD36" s="1"/>
  <c r="AE36" s="1"/>
  <c r="Q40"/>
  <c r="AD40" s="1"/>
  <c r="AE40" s="1"/>
  <c r="R37"/>
  <c r="M67"/>
  <c r="AA67" s="1"/>
  <c r="M75"/>
  <c r="AA75" s="1"/>
  <c r="R83"/>
  <c r="Q77"/>
  <c r="AD77" s="1"/>
  <c r="AE77" s="1"/>
  <c r="Q47" i="12"/>
  <c r="AD47" s="1"/>
  <c r="AE47" s="1"/>
  <c r="Q48"/>
  <c r="AD48" s="1"/>
  <c r="AE48" s="1"/>
  <c r="Q49"/>
  <c r="AD49" s="1"/>
  <c r="AE49" s="1"/>
  <c r="Q50"/>
  <c r="AD50" s="1"/>
  <c r="AE50" s="1"/>
  <c r="Q51"/>
  <c r="AD51" s="1"/>
  <c r="AE51" s="1"/>
  <c r="Q39" i="13"/>
  <c r="AD39" s="1"/>
  <c r="AE39" s="1"/>
  <c r="Q47"/>
  <c r="AD47" s="1"/>
  <c r="AE47" s="1"/>
  <c r="Q70"/>
  <c r="AD70" s="1"/>
  <c r="AE70" s="1"/>
  <c r="Q74"/>
  <c r="AD74" s="1"/>
  <c r="AE74" s="1"/>
  <c r="Q78"/>
  <c r="AD78" s="1"/>
  <c r="Q83"/>
  <c r="AD83" s="1"/>
  <c r="AE83" s="1"/>
  <c r="M52" i="12"/>
  <c r="AA52" s="1"/>
  <c r="M57"/>
  <c r="AA57" s="1"/>
  <c r="Q63"/>
  <c r="AD63" s="1"/>
  <c r="AE63" s="1"/>
  <c r="Q67"/>
  <c r="AD67" s="1"/>
  <c r="AE67" s="1"/>
  <c r="Q75"/>
  <c r="AD75" s="1"/>
  <c r="Q79"/>
  <c r="AD79" s="1"/>
  <c r="AE79" s="1"/>
  <c r="Q84"/>
  <c r="AD84" s="1"/>
  <c r="AE84" s="1"/>
  <c r="R93" i="11"/>
  <c r="Y96"/>
  <c r="Y96" i="13"/>
  <c r="R91" i="12"/>
  <c r="AC88" i="11"/>
  <c r="AC103"/>
  <c r="AC124" s="1"/>
  <c r="AA66"/>
  <c r="R74"/>
  <c r="AA74"/>
  <c r="AE74" s="1"/>
  <c r="AB103" i="12"/>
  <c r="AB124" s="1"/>
  <c r="B14" i="9"/>
  <c r="A40"/>
  <c r="A36" i="10"/>
  <c r="B10"/>
  <c r="AC88" i="13"/>
  <c r="AC103"/>
  <c r="AC124" s="1"/>
  <c r="S76" i="11"/>
  <c r="AF76" s="1"/>
  <c r="AG76" s="1"/>
  <c r="M53" i="12"/>
  <c r="AA53" s="1"/>
  <c r="Z53"/>
  <c r="Q56"/>
  <c r="AD56" s="1"/>
  <c r="Z56"/>
  <c r="Q58"/>
  <c r="AD58" s="1"/>
  <c r="Z58"/>
  <c r="G36" i="11"/>
  <c r="A37"/>
  <c r="AF12"/>
  <c r="S13"/>
  <c r="AE91" i="12"/>
  <c r="Z96"/>
  <c r="Y96"/>
  <c r="G36" i="13"/>
  <c r="A37"/>
  <c r="Q92" i="11"/>
  <c r="AD92" s="1"/>
  <c r="AA92"/>
  <c r="AF12" i="12"/>
  <c r="S13"/>
  <c r="AA92"/>
  <c r="Q92"/>
  <c r="AD92" s="1"/>
  <c r="R35" i="11"/>
  <c r="R60"/>
  <c r="Q38"/>
  <c r="AD38" s="1"/>
  <c r="AE38" s="1"/>
  <c r="M63"/>
  <c r="AA63" s="1"/>
  <c r="M71"/>
  <c r="AA71" s="1"/>
  <c r="R36" i="12"/>
  <c r="R83" i="13"/>
  <c r="Q84" i="11"/>
  <c r="AD84" s="1"/>
  <c r="AE84" s="1"/>
  <c r="R33" i="12"/>
  <c r="R85" i="11"/>
  <c r="Q52" i="12"/>
  <c r="AD52" s="1"/>
  <c r="R34" i="13"/>
  <c r="AE78"/>
  <c r="M54" i="12"/>
  <c r="AA54" s="1"/>
  <c r="R79" i="13"/>
  <c r="R92" i="11"/>
  <c r="AE75" i="12"/>
  <c r="Q62" i="13"/>
  <c r="AD62" s="1"/>
  <c r="AE62" s="1"/>
  <c r="Q64"/>
  <c r="AD64" s="1"/>
  <c r="AE64" s="1"/>
  <c r="Q80"/>
  <c r="AD80" s="1"/>
  <c r="AE80" s="1"/>
  <c r="AE33" i="12"/>
  <c r="AE33" i="13"/>
  <c r="R50" i="12" l="1"/>
  <c r="AD66" i="11"/>
  <c r="AE66" s="1"/>
  <c r="R66"/>
  <c r="AA41"/>
  <c r="Q41"/>
  <c r="AB96"/>
  <c r="AB99" s="1"/>
  <c r="Q93" i="12"/>
  <c r="AA93"/>
  <c r="R74" i="13"/>
  <c r="S74" s="1"/>
  <c r="AF74" s="1"/>
  <c r="AG74" s="1"/>
  <c r="Q67" i="11"/>
  <c r="AD67" s="1"/>
  <c r="AE67" s="1"/>
  <c r="R40"/>
  <c r="S40" s="1"/>
  <c r="AF40" s="1"/>
  <c r="AG40" s="1"/>
  <c r="AA96" i="12"/>
  <c r="R78" i="13"/>
  <c r="R70"/>
  <c r="Q75" i="11"/>
  <c r="AD75" s="1"/>
  <c r="AE75" s="1"/>
  <c r="R33" i="13"/>
  <c r="AC96"/>
  <c r="AC99" s="1"/>
  <c r="AD33" i="11"/>
  <c r="AE33" s="1"/>
  <c r="R33"/>
  <c r="Z43" i="13"/>
  <c r="M43"/>
  <c r="M35"/>
  <c r="AE36" i="12"/>
  <c r="AA71" i="13"/>
  <c r="Q71"/>
  <c r="Q77"/>
  <c r="AB88" i="12"/>
  <c r="AB99" s="1"/>
  <c r="AC103"/>
  <c r="AC124" s="1"/>
  <c r="Y103" i="13"/>
  <c r="Y124" s="1"/>
  <c r="Q57" i="12"/>
  <c r="AD57" s="1"/>
  <c r="AE57" s="1"/>
  <c r="R48"/>
  <c r="R36" i="11"/>
  <c r="Z72" i="13"/>
  <c r="M72"/>
  <c r="Z71" i="12"/>
  <c r="M71"/>
  <c r="Z62"/>
  <c r="M62"/>
  <c r="Q62" s="1"/>
  <c r="AD62" s="1"/>
  <c r="AC88"/>
  <c r="AC99" s="1"/>
  <c r="AA67" i="13"/>
  <c r="Q67"/>
  <c r="Z60"/>
  <c r="M60"/>
  <c r="M69"/>
  <c r="Q69" s="1"/>
  <c r="AD69" s="1"/>
  <c r="Z69"/>
  <c r="M61"/>
  <c r="Z61"/>
  <c r="Q61"/>
  <c r="AD61" s="1"/>
  <c r="Z92"/>
  <c r="M92"/>
  <c r="M81"/>
  <c r="Q81" s="1"/>
  <c r="AD81" s="1"/>
  <c r="Z81"/>
  <c r="Z76"/>
  <c r="M76"/>
  <c r="Z66"/>
  <c r="M66"/>
  <c r="M63"/>
  <c r="Z63"/>
  <c r="Q63"/>
  <c r="AD63" s="1"/>
  <c r="Z57"/>
  <c r="M57"/>
  <c r="Q57" s="1"/>
  <c r="AD57" s="1"/>
  <c r="Z54"/>
  <c r="M54"/>
  <c r="Q54" s="1"/>
  <c r="AD54" s="1"/>
  <c r="Z52"/>
  <c r="M52"/>
  <c r="Q52" s="1"/>
  <c r="AD52" s="1"/>
  <c r="Z50"/>
  <c r="M50"/>
  <c r="Q50" s="1"/>
  <c r="AD50" s="1"/>
  <c r="Z48"/>
  <c r="M48"/>
  <c r="Q48" s="1"/>
  <c r="AD48" s="1"/>
  <c r="M46"/>
  <c r="Z46"/>
  <c r="Q46"/>
  <c r="AD46" s="1"/>
  <c r="Z44"/>
  <c r="M44"/>
  <c r="Q44" s="1"/>
  <c r="AD44" s="1"/>
  <c r="M42"/>
  <c r="Z42"/>
  <c r="Q42"/>
  <c r="AD42" s="1"/>
  <c r="Z40"/>
  <c r="M40"/>
  <c r="Q40" s="1"/>
  <c r="AD40" s="1"/>
  <c r="M38"/>
  <c r="Z38"/>
  <c r="Q38"/>
  <c r="AD38" s="1"/>
  <c r="Z36"/>
  <c r="M36"/>
  <c r="Q36" s="1"/>
  <c r="AD36" s="1"/>
  <c r="AA80" i="12"/>
  <c r="Q80"/>
  <c r="AA72"/>
  <c r="Q72"/>
  <c r="Z81" i="11"/>
  <c r="M81"/>
  <c r="Y103"/>
  <c r="Y124" s="1"/>
  <c r="Y88"/>
  <c r="M93" i="13"/>
  <c r="Z93"/>
  <c r="M75"/>
  <c r="Z75"/>
  <c r="Q75"/>
  <c r="AD75" s="1"/>
  <c r="M73"/>
  <c r="Q73" s="1"/>
  <c r="AD73" s="1"/>
  <c r="Z73"/>
  <c r="Z68"/>
  <c r="M68"/>
  <c r="M80" i="11"/>
  <c r="Z80"/>
  <c r="Q80"/>
  <c r="AD80" s="1"/>
  <c r="Z78"/>
  <c r="M78"/>
  <c r="Q78" s="1"/>
  <c r="AD78" s="1"/>
  <c r="Z72"/>
  <c r="M72"/>
  <c r="Z62"/>
  <c r="M62"/>
  <c r="Z58"/>
  <c r="M58"/>
  <c r="Z56"/>
  <c r="M56"/>
  <c r="Z53"/>
  <c r="M53"/>
  <c r="Z51"/>
  <c r="M51"/>
  <c r="Z49"/>
  <c r="M49"/>
  <c r="Z47"/>
  <c r="M47"/>
  <c r="Z45"/>
  <c r="M45"/>
  <c r="Q45" s="1"/>
  <c r="AD45" s="1"/>
  <c r="Z43"/>
  <c r="M43"/>
  <c r="Q43" s="1"/>
  <c r="AD43" s="1"/>
  <c r="M91"/>
  <c r="Z91"/>
  <c r="M84" i="13"/>
  <c r="Z84"/>
  <c r="Q84"/>
  <c r="AD84" s="1"/>
  <c r="Z79" i="11"/>
  <c r="M79"/>
  <c r="Z57"/>
  <c r="M57"/>
  <c r="Z54"/>
  <c r="M54"/>
  <c r="Z52"/>
  <c r="M52"/>
  <c r="Z50"/>
  <c r="M50"/>
  <c r="Z48"/>
  <c r="M48"/>
  <c r="Z46"/>
  <c r="M46"/>
  <c r="Z44"/>
  <c r="M44"/>
  <c r="Z42"/>
  <c r="M42"/>
  <c r="M91" i="13"/>
  <c r="Z91"/>
  <c r="Z85"/>
  <c r="M85"/>
  <c r="Z65"/>
  <c r="M65"/>
  <c r="Q65" s="1"/>
  <c r="AD65" s="1"/>
  <c r="M58"/>
  <c r="Z58"/>
  <c r="Q58"/>
  <c r="AD58" s="1"/>
  <c r="M56"/>
  <c r="Z56"/>
  <c r="Q56"/>
  <c r="AD56" s="1"/>
  <c r="M53"/>
  <c r="Z53"/>
  <c r="Q53"/>
  <c r="AD53" s="1"/>
  <c r="M51"/>
  <c r="Z51"/>
  <c r="Q51"/>
  <c r="AD51" s="1"/>
  <c r="M49"/>
  <c r="Z49"/>
  <c r="Q49"/>
  <c r="AD49" s="1"/>
  <c r="Z45"/>
  <c r="M45"/>
  <c r="Z41"/>
  <c r="M41"/>
  <c r="Z37"/>
  <c r="M37"/>
  <c r="AA85" i="12"/>
  <c r="Q85"/>
  <c r="AA76"/>
  <c r="Q76"/>
  <c r="AA68"/>
  <c r="Q68"/>
  <c r="Z70" i="11"/>
  <c r="M70"/>
  <c r="Z64"/>
  <c r="M64"/>
  <c r="AC99"/>
  <c r="Y99"/>
  <c r="Y88" i="13"/>
  <c r="Y99" s="1"/>
  <c r="Z43" i="12"/>
  <c r="M43"/>
  <c r="Z39"/>
  <c r="M39"/>
  <c r="Z44"/>
  <c r="M44"/>
  <c r="Q44" s="1"/>
  <c r="AD44" s="1"/>
  <c r="Z40"/>
  <c r="M40"/>
  <c r="Q40" s="1"/>
  <c r="AD40" s="1"/>
  <c r="Z37"/>
  <c r="M37"/>
  <c r="AE58"/>
  <c r="AE56"/>
  <c r="R80" i="13"/>
  <c r="S80" s="1"/>
  <c r="AF80" s="1"/>
  <c r="AG80" s="1"/>
  <c r="M83" i="12"/>
  <c r="Z83"/>
  <c r="Q83"/>
  <c r="AD83" s="1"/>
  <c r="M74"/>
  <c r="Z74"/>
  <c r="Q74"/>
  <c r="AD74" s="1"/>
  <c r="M66"/>
  <c r="Z66"/>
  <c r="Q66"/>
  <c r="AD66" s="1"/>
  <c r="M64"/>
  <c r="Z64"/>
  <c r="Q64"/>
  <c r="AD64" s="1"/>
  <c r="Z45"/>
  <c r="M45"/>
  <c r="Z41"/>
  <c r="M41"/>
  <c r="Z35"/>
  <c r="M35"/>
  <c r="AA34"/>
  <c r="Q34"/>
  <c r="Z77"/>
  <c r="M77"/>
  <c r="Z69"/>
  <c r="M69"/>
  <c r="Z61"/>
  <c r="M61"/>
  <c r="AE92"/>
  <c r="AE92" i="11"/>
  <c r="T76"/>
  <c r="V76" s="1"/>
  <c r="AN76" s="1"/>
  <c r="M78" i="12"/>
  <c r="Z78"/>
  <c r="Q78"/>
  <c r="AD78" s="1"/>
  <c r="M70"/>
  <c r="Z70"/>
  <c r="Q70"/>
  <c r="AD70" s="1"/>
  <c r="Z60"/>
  <c r="M60"/>
  <c r="Y88"/>
  <c r="Y99" s="1"/>
  <c r="Y103"/>
  <c r="Y124" s="1"/>
  <c r="Z81"/>
  <c r="M81"/>
  <c r="Z73"/>
  <c r="M73"/>
  <c r="Z65"/>
  <c r="M65"/>
  <c r="M46"/>
  <c r="Z46"/>
  <c r="Q46"/>
  <c r="AD46" s="1"/>
  <c r="M42"/>
  <c r="Z42"/>
  <c r="Q42"/>
  <c r="AD42" s="1"/>
  <c r="M38"/>
  <c r="Z38"/>
  <c r="Q38"/>
  <c r="AD38" s="1"/>
  <c r="R49"/>
  <c r="S49" s="1"/>
  <c r="AF49" s="1"/>
  <c r="AG49" s="1"/>
  <c r="S92" i="11"/>
  <c r="AF92" s="1"/>
  <c r="S34" i="13"/>
  <c r="AF34" s="1"/>
  <c r="AG34" s="1"/>
  <c r="S33" i="12"/>
  <c r="AF33" s="1"/>
  <c r="S83" i="13"/>
  <c r="AF83" s="1"/>
  <c r="AG83" s="1"/>
  <c r="S78"/>
  <c r="AF78" s="1"/>
  <c r="AG78" s="1"/>
  <c r="S70"/>
  <c r="AF70" s="1"/>
  <c r="AG70" s="1"/>
  <c r="S36" i="12"/>
  <c r="AF36" s="1"/>
  <c r="S50"/>
  <c r="AF50" s="1"/>
  <c r="AG50" s="1"/>
  <c r="S60" i="11"/>
  <c r="AF60" s="1"/>
  <c r="AG60" s="1"/>
  <c r="S35"/>
  <c r="AF35" s="1"/>
  <c r="AG35" s="1"/>
  <c r="S36"/>
  <c r="AF36" s="1"/>
  <c r="AG36" s="1"/>
  <c r="S14"/>
  <c r="AF13"/>
  <c r="B11" i="10"/>
  <c r="A37"/>
  <c r="S93" i="11"/>
  <c r="AF93" s="1"/>
  <c r="AG93" s="1"/>
  <c r="S33" i="13"/>
  <c r="AF33" s="1"/>
  <c r="AG33" s="1"/>
  <c r="S39" i="11"/>
  <c r="AF39" s="1"/>
  <c r="AG39" s="1"/>
  <c r="S14" i="13"/>
  <c r="AF13"/>
  <c r="G37" i="12"/>
  <c r="A38"/>
  <c r="AA73" i="11"/>
  <c r="AE73" s="1"/>
  <c r="R73"/>
  <c r="AA65"/>
  <c r="AE65" s="1"/>
  <c r="R65"/>
  <c r="B12" i="8"/>
  <c r="A38"/>
  <c r="Q53" i="12"/>
  <c r="AD53" s="1"/>
  <c r="AE53" s="1"/>
  <c r="AE52"/>
  <c r="R92"/>
  <c r="R57"/>
  <c r="R52"/>
  <c r="R47" i="13"/>
  <c r="R39"/>
  <c r="R84" i="12"/>
  <c r="R79"/>
  <c r="R75"/>
  <c r="R67"/>
  <c r="R63"/>
  <c r="R51"/>
  <c r="R47"/>
  <c r="R84" i="11"/>
  <c r="Q71"/>
  <c r="AD71" s="1"/>
  <c r="AE71" s="1"/>
  <c r="R67"/>
  <c r="R56" i="12"/>
  <c r="R58"/>
  <c r="S79" i="13"/>
  <c r="AF79" s="1"/>
  <c r="AG79" s="1"/>
  <c r="S85" i="11"/>
  <c r="AF85" s="1"/>
  <c r="AG85" s="1"/>
  <c r="S48" i="12"/>
  <c r="AF48" s="1"/>
  <c r="AG48" s="1"/>
  <c r="S14"/>
  <c r="AF13"/>
  <c r="G37" i="13"/>
  <c r="A38"/>
  <c r="G37" i="11"/>
  <c r="A38"/>
  <c r="AM76"/>
  <c r="B15" i="9"/>
  <c r="A41"/>
  <c r="S74" i="11"/>
  <c r="AF74" s="1"/>
  <c r="AG74" s="1"/>
  <c r="S66"/>
  <c r="AF66" s="1"/>
  <c r="S91" i="12"/>
  <c r="AF91" s="1"/>
  <c r="S83" i="11"/>
  <c r="AF83" s="1"/>
  <c r="AG83" s="1"/>
  <c r="S37"/>
  <c r="AF37" s="1"/>
  <c r="AG37" s="1"/>
  <c r="AA69"/>
  <c r="AE69" s="1"/>
  <c r="R69"/>
  <c r="S68"/>
  <c r="AF68" s="1"/>
  <c r="AG68" s="1"/>
  <c r="AA61"/>
  <c r="R61"/>
  <c r="R64" i="13"/>
  <c r="R38" i="11"/>
  <c r="Q54" i="12"/>
  <c r="AD54" s="1"/>
  <c r="AE54" s="1"/>
  <c r="R62" i="13"/>
  <c r="R77" i="11"/>
  <c r="Q63"/>
  <c r="AD63" s="1"/>
  <c r="R34"/>
  <c r="Z103" l="1"/>
  <c r="Z124" s="1"/>
  <c r="AG66"/>
  <c r="AD93" i="12"/>
  <c r="AD96" s="1"/>
  <c r="R93"/>
  <c r="S93" s="1"/>
  <c r="AF93" s="1"/>
  <c r="AD41" i="11"/>
  <c r="AE41" s="1"/>
  <c r="R41"/>
  <c r="R75"/>
  <c r="AG36" i="12"/>
  <c r="AE93"/>
  <c r="AE96" s="1"/>
  <c r="AF97" s="1"/>
  <c r="S33" i="11"/>
  <c r="AF33" s="1"/>
  <c r="AG33" s="1"/>
  <c r="R63"/>
  <c r="R71"/>
  <c r="AA35" i="13"/>
  <c r="Q35"/>
  <c r="AA43"/>
  <c r="Q43"/>
  <c r="Z88" i="11"/>
  <c r="Z88" i="12"/>
  <c r="Z99" s="1"/>
  <c r="AD77" i="13"/>
  <c r="AE77" s="1"/>
  <c r="R77"/>
  <c r="S77" s="1"/>
  <c r="AF77" s="1"/>
  <c r="AD71"/>
  <c r="AE71" s="1"/>
  <c r="R71"/>
  <c r="S71" s="1"/>
  <c r="AF71" s="1"/>
  <c r="R53" i="12"/>
  <c r="Z103"/>
  <c r="Z124" s="1"/>
  <c r="T33" i="13"/>
  <c r="D7" i="10" s="1"/>
  <c r="K7" s="1"/>
  <c r="T93" i="11"/>
  <c r="AM93" s="1"/>
  <c r="AA72" i="13"/>
  <c r="Q72"/>
  <c r="AA62" i="12"/>
  <c r="AE62" s="1"/>
  <c r="R62"/>
  <c r="S62" s="1"/>
  <c r="AF62" s="1"/>
  <c r="AA71"/>
  <c r="Q71"/>
  <c r="AD67" i="13"/>
  <c r="AE67" s="1"/>
  <c r="R67"/>
  <c r="AA69"/>
  <c r="AE69" s="1"/>
  <c r="R69"/>
  <c r="S69" s="1"/>
  <c r="AF69" s="1"/>
  <c r="T35" i="11"/>
  <c r="V35" s="1"/>
  <c r="AN35" s="1"/>
  <c r="T60"/>
  <c r="AM60" s="1"/>
  <c r="T50" i="12"/>
  <c r="V50" s="1"/>
  <c r="AN50" s="1"/>
  <c r="T34" i="13"/>
  <c r="AM34" s="1"/>
  <c r="T92" i="11"/>
  <c r="AA61" i="13"/>
  <c r="R61"/>
  <c r="S61" s="1"/>
  <c r="AF61" s="1"/>
  <c r="AA60"/>
  <c r="Q60"/>
  <c r="AE61"/>
  <c r="Q64" i="11"/>
  <c r="AD64" s="1"/>
  <c r="AA64"/>
  <c r="Q70"/>
  <c r="AD70" s="1"/>
  <c r="AA70"/>
  <c r="AD68" i="12"/>
  <c r="AE68" s="1"/>
  <c r="R68"/>
  <c r="S68" s="1"/>
  <c r="AF68" s="1"/>
  <c r="AD76"/>
  <c r="AE76" s="1"/>
  <c r="R76"/>
  <c r="AD85"/>
  <c r="AE85" s="1"/>
  <c r="R85"/>
  <c r="S85" s="1"/>
  <c r="AF85" s="1"/>
  <c r="AA37" i="13"/>
  <c r="Q37"/>
  <c r="AA41"/>
  <c r="Q41"/>
  <c r="AA45"/>
  <c r="Q45"/>
  <c r="AA49"/>
  <c r="AE49" s="1"/>
  <c r="R49"/>
  <c r="AA53"/>
  <c r="AE53" s="1"/>
  <c r="R53"/>
  <c r="S53" s="1"/>
  <c r="AF53" s="1"/>
  <c r="AA58"/>
  <c r="AE58" s="1"/>
  <c r="R58"/>
  <c r="AA65"/>
  <c r="R65"/>
  <c r="AA85"/>
  <c r="Q85"/>
  <c r="Z96"/>
  <c r="AA42" i="11"/>
  <c r="Q42"/>
  <c r="AA44"/>
  <c r="Q44"/>
  <c r="AD44" s="1"/>
  <c r="AA46"/>
  <c r="Q46"/>
  <c r="AA48"/>
  <c r="Q48"/>
  <c r="AA50"/>
  <c r="Q50"/>
  <c r="AA52"/>
  <c r="Q52"/>
  <c r="AA54"/>
  <c r="Q54"/>
  <c r="AA57"/>
  <c r="Q57"/>
  <c r="AA79"/>
  <c r="Q79"/>
  <c r="AA84" i="13"/>
  <c r="AE84" s="1"/>
  <c r="R84"/>
  <c r="S84" s="1"/>
  <c r="AF84" s="1"/>
  <c r="Q91" i="11"/>
  <c r="AD91" s="1"/>
  <c r="AD96" s="1"/>
  <c r="AA91"/>
  <c r="AA96" s="1"/>
  <c r="R91"/>
  <c r="S91" s="1"/>
  <c r="AF91" s="1"/>
  <c r="AF96" s="1"/>
  <c r="AA43"/>
  <c r="AE43" s="1"/>
  <c r="R43"/>
  <c r="AA45"/>
  <c r="AE45" s="1"/>
  <c r="R45"/>
  <c r="S45" s="1"/>
  <c r="AF45" s="1"/>
  <c r="AA47"/>
  <c r="Q47"/>
  <c r="AA49"/>
  <c r="Q49"/>
  <c r="AA51"/>
  <c r="Q51"/>
  <c r="AA53"/>
  <c r="Q53"/>
  <c r="AA56"/>
  <c r="Q56"/>
  <c r="AA58"/>
  <c r="Q58"/>
  <c r="Q62"/>
  <c r="AD62" s="1"/>
  <c r="AA62"/>
  <c r="Q72"/>
  <c r="AD72" s="1"/>
  <c r="AA72"/>
  <c r="AA68" i="13"/>
  <c r="Q68"/>
  <c r="AA73"/>
  <c r="R73"/>
  <c r="S73" s="1"/>
  <c r="AF73" s="1"/>
  <c r="AA81" i="11"/>
  <c r="Q81"/>
  <c r="AD72" i="12"/>
  <c r="AE72" s="1"/>
  <c r="R72"/>
  <c r="S72" s="1"/>
  <c r="AF72" s="1"/>
  <c r="AD80"/>
  <c r="AE80" s="1"/>
  <c r="R80"/>
  <c r="S80" s="1"/>
  <c r="AF80" s="1"/>
  <c r="AA36" i="13"/>
  <c r="AE36" s="1"/>
  <c r="R36"/>
  <c r="Z103"/>
  <c r="Z124" s="1"/>
  <c r="Z88"/>
  <c r="AA40"/>
  <c r="AE40" s="1"/>
  <c r="R40"/>
  <c r="S40" s="1"/>
  <c r="AF40" s="1"/>
  <c r="AA44"/>
  <c r="AE44" s="1"/>
  <c r="R44"/>
  <c r="S44" s="1"/>
  <c r="AF44" s="1"/>
  <c r="AA48"/>
  <c r="AE48" s="1"/>
  <c r="R48"/>
  <c r="S48" s="1"/>
  <c r="AF48" s="1"/>
  <c r="AA52"/>
  <c r="AE52" s="1"/>
  <c r="R52"/>
  <c r="S52" s="1"/>
  <c r="AF52" s="1"/>
  <c r="AA57"/>
  <c r="AE57" s="1"/>
  <c r="R57"/>
  <c r="S57" s="1"/>
  <c r="AF57" s="1"/>
  <c r="AA66"/>
  <c r="Q66"/>
  <c r="AA76"/>
  <c r="Q76"/>
  <c r="AA81"/>
  <c r="AE81" s="1"/>
  <c r="R81"/>
  <c r="T48" i="12"/>
  <c r="V48" s="1"/>
  <c r="AN48" s="1"/>
  <c r="AA51" i="13"/>
  <c r="AE51" s="1"/>
  <c r="R51"/>
  <c r="S51" s="1"/>
  <c r="AF51" s="1"/>
  <c r="AA56"/>
  <c r="AE56" s="1"/>
  <c r="R56"/>
  <c r="S56" s="1"/>
  <c r="AF56" s="1"/>
  <c r="AA91"/>
  <c r="Q91"/>
  <c r="AD91" s="1"/>
  <c r="Z96" i="11"/>
  <c r="AA78"/>
  <c r="AE78" s="1"/>
  <c r="R78"/>
  <c r="S78" s="1"/>
  <c r="AF78" s="1"/>
  <c r="AA80"/>
  <c r="AE80" s="1"/>
  <c r="R80"/>
  <c r="S80" s="1"/>
  <c r="AF80" s="1"/>
  <c r="AA75" i="13"/>
  <c r="AE75" s="1"/>
  <c r="R75"/>
  <c r="S75" s="1"/>
  <c r="AF75" s="1"/>
  <c r="AA93"/>
  <c r="Q93"/>
  <c r="AD93" s="1"/>
  <c r="AA38"/>
  <c r="AE38" s="1"/>
  <c r="R38"/>
  <c r="S38" s="1"/>
  <c r="AF38" s="1"/>
  <c r="AA42"/>
  <c r="AE42" s="1"/>
  <c r="R42"/>
  <c r="S42" s="1"/>
  <c r="AF42" s="1"/>
  <c r="AA46"/>
  <c r="AE46" s="1"/>
  <c r="R46"/>
  <c r="S46" s="1"/>
  <c r="AF46" s="1"/>
  <c r="AA50"/>
  <c r="AE50" s="1"/>
  <c r="R50"/>
  <c r="AA54"/>
  <c r="AE54" s="1"/>
  <c r="R54"/>
  <c r="S54" s="1"/>
  <c r="AF54" s="1"/>
  <c r="AA63"/>
  <c r="AE63" s="1"/>
  <c r="R63"/>
  <c r="AA92"/>
  <c r="Q92"/>
  <c r="AD92" s="1"/>
  <c r="AE65"/>
  <c r="AE73"/>
  <c r="AG92" i="11"/>
  <c r="AA37" i="12"/>
  <c r="Q37"/>
  <c r="AD37" s="1"/>
  <c r="AA40"/>
  <c r="AE40" s="1"/>
  <c r="R40"/>
  <c r="S40" s="1"/>
  <c r="AF40" s="1"/>
  <c r="AA44"/>
  <c r="AE44" s="1"/>
  <c r="R44"/>
  <c r="S44" s="1"/>
  <c r="AF44" s="1"/>
  <c r="AA39"/>
  <c r="Q39"/>
  <c r="AA43"/>
  <c r="Q43"/>
  <c r="T68" i="11"/>
  <c r="V68" s="1"/>
  <c r="AN68" s="1"/>
  <c r="AA42" i="12"/>
  <c r="AE42" s="1"/>
  <c r="R42"/>
  <c r="S42" s="1"/>
  <c r="AF42" s="1"/>
  <c r="AA65"/>
  <c r="Q65"/>
  <c r="AD65" s="1"/>
  <c r="AA73"/>
  <c r="Q73"/>
  <c r="AD73" s="1"/>
  <c r="AA81"/>
  <c r="Q81"/>
  <c r="AD81" s="1"/>
  <c r="Q60"/>
  <c r="AD60" s="1"/>
  <c r="AA60"/>
  <c r="R60"/>
  <c r="AA70"/>
  <c r="AE70" s="1"/>
  <c r="R70"/>
  <c r="AA66"/>
  <c r="AE66" s="1"/>
  <c r="R66"/>
  <c r="S66" s="1"/>
  <c r="AF66" s="1"/>
  <c r="AA83"/>
  <c r="AE83" s="1"/>
  <c r="R83"/>
  <c r="S83" s="1"/>
  <c r="AF83" s="1"/>
  <c r="T83" i="11"/>
  <c r="AM83" s="1"/>
  <c r="T73" i="13"/>
  <c r="AM73" s="1"/>
  <c r="T79"/>
  <c r="V79" s="1"/>
  <c r="AN79" s="1"/>
  <c r="T33" i="12"/>
  <c r="D7" i="9" s="1"/>
  <c r="K7" s="1"/>
  <c r="AA38" i="12"/>
  <c r="R38"/>
  <c r="AA46"/>
  <c r="AE46" s="1"/>
  <c r="R46"/>
  <c r="AA78"/>
  <c r="AE78" s="1"/>
  <c r="R78"/>
  <c r="AA61"/>
  <c r="Q61"/>
  <c r="AA69"/>
  <c r="Q69"/>
  <c r="AA77"/>
  <c r="Q77"/>
  <c r="AD34"/>
  <c r="AE34" s="1"/>
  <c r="R34"/>
  <c r="AA35"/>
  <c r="Q35"/>
  <c r="AD35" s="1"/>
  <c r="AA41"/>
  <c r="Q41"/>
  <c r="AD41" s="1"/>
  <c r="AA45"/>
  <c r="Q45"/>
  <c r="AA64"/>
  <c r="AE64" s="1"/>
  <c r="R64"/>
  <c r="AA74"/>
  <c r="AE74" s="1"/>
  <c r="R74"/>
  <c r="S74" s="1"/>
  <c r="AF74" s="1"/>
  <c r="AE38"/>
  <c r="S71" i="11"/>
  <c r="AF71" s="1"/>
  <c r="AG71" s="1"/>
  <c r="S77"/>
  <c r="AF77" s="1"/>
  <c r="AG77" s="1"/>
  <c r="S62" i="13"/>
  <c r="AF62" s="1"/>
  <c r="AG62" s="1"/>
  <c r="S64"/>
  <c r="AF64" s="1"/>
  <c r="AG64" s="1"/>
  <c r="AF14" i="12"/>
  <c r="S15"/>
  <c r="S75" i="11"/>
  <c r="AF75" s="1"/>
  <c r="AG75" s="1"/>
  <c r="S47" i="12"/>
  <c r="AF47" s="1"/>
  <c r="AG47" s="1"/>
  <c r="S63"/>
  <c r="AF63" s="1"/>
  <c r="AG63" s="1"/>
  <c r="S79"/>
  <c r="AF79" s="1"/>
  <c r="AG79" s="1"/>
  <c r="S57"/>
  <c r="AF57" s="1"/>
  <c r="AG57" s="1"/>
  <c r="A39" i="8"/>
  <c r="B13"/>
  <c r="S65" i="11"/>
  <c r="AF65" s="1"/>
  <c r="S73"/>
  <c r="AF73" s="1"/>
  <c r="AG73" s="1"/>
  <c r="G38" i="12"/>
  <c r="A39"/>
  <c r="AF14" i="11"/>
  <c r="S15"/>
  <c r="R54" i="12"/>
  <c r="AE61" i="11"/>
  <c r="T37"/>
  <c r="T49" i="12"/>
  <c r="T62"/>
  <c r="T57" i="13"/>
  <c r="T84"/>
  <c r="T91" i="12"/>
  <c r="T66" i="11"/>
  <c r="T74"/>
  <c r="T80" i="13"/>
  <c r="T85" i="11"/>
  <c r="T39"/>
  <c r="T72" i="12"/>
  <c r="T61" i="13"/>
  <c r="T77"/>
  <c r="T93" i="12"/>
  <c r="T36" i="11"/>
  <c r="T40"/>
  <c r="T36" i="12"/>
  <c r="T70" i="13"/>
  <c r="T74"/>
  <c r="T78"/>
  <c r="T83"/>
  <c r="AG33" i="12"/>
  <c r="AI76" i="11"/>
  <c r="AE63"/>
  <c r="S53" i="12"/>
  <c r="AF53" s="1"/>
  <c r="AG53" s="1"/>
  <c r="S34" i="11"/>
  <c r="AF34" s="1"/>
  <c r="S63"/>
  <c r="AF63" s="1"/>
  <c r="S38"/>
  <c r="AF38" s="1"/>
  <c r="AG38" s="1"/>
  <c r="S61"/>
  <c r="AF61" s="1"/>
  <c r="AM68"/>
  <c r="S69"/>
  <c r="AF69" s="1"/>
  <c r="AG69" s="1"/>
  <c r="V83"/>
  <c r="AN83" s="1"/>
  <c r="B16" i="9"/>
  <c r="A42"/>
  <c r="G38" i="11"/>
  <c r="A39"/>
  <c r="G38" i="13"/>
  <c r="A39"/>
  <c r="S58" i="12"/>
  <c r="AF58" s="1"/>
  <c r="AG58" s="1"/>
  <c r="S56"/>
  <c r="AF56" s="1"/>
  <c r="AG56" s="1"/>
  <c r="S67" i="11"/>
  <c r="AF67" s="1"/>
  <c r="AG67" s="1"/>
  <c r="S84"/>
  <c r="AF84" s="1"/>
  <c r="AG84" s="1"/>
  <c r="S51" i="12"/>
  <c r="AF51" s="1"/>
  <c r="AG51" s="1"/>
  <c r="S67"/>
  <c r="AF67" s="1"/>
  <c r="AG67" s="1"/>
  <c r="S75"/>
  <c r="AF75" s="1"/>
  <c r="AG75" s="1"/>
  <c r="S84"/>
  <c r="AF84" s="1"/>
  <c r="AG84" s="1"/>
  <c r="S39" i="13"/>
  <c r="AF39" s="1"/>
  <c r="AG39" s="1"/>
  <c r="S47"/>
  <c r="AF47" s="1"/>
  <c r="AG47" s="1"/>
  <c r="S52" i="12"/>
  <c r="AF52" s="1"/>
  <c r="AG52" s="1"/>
  <c r="S92"/>
  <c r="AF92" s="1"/>
  <c r="AG92" s="1"/>
  <c r="AF14" i="13"/>
  <c r="S15"/>
  <c r="AM33"/>
  <c r="V93" i="11"/>
  <c r="AN93" s="1"/>
  <c r="A38" i="10"/>
  <c r="B12"/>
  <c r="AM35" i="11"/>
  <c r="D9" i="8"/>
  <c r="K9" s="1"/>
  <c r="V60" i="11"/>
  <c r="AN60" s="1"/>
  <c r="AM50" i="12"/>
  <c r="V34" i="13"/>
  <c r="AN34" s="1"/>
  <c r="D8" i="10"/>
  <c r="K8" s="1"/>
  <c r="V92" i="11"/>
  <c r="AN92" s="1"/>
  <c r="AM92"/>
  <c r="AG91" i="12"/>
  <c r="AG65" i="11"/>
  <c r="S41" l="1"/>
  <c r="AF41" s="1"/>
  <c r="AG41" s="1"/>
  <c r="T41"/>
  <c r="AG93" i="12"/>
  <c r="T69" i="13"/>
  <c r="T33" i="11"/>
  <c r="T52" i="13"/>
  <c r="V73"/>
  <c r="AN73" s="1"/>
  <c r="T74" i="12"/>
  <c r="AM48"/>
  <c r="T46" i="13"/>
  <c r="T80" i="11"/>
  <c r="AM80" s="1"/>
  <c r="T71" i="13"/>
  <c r="Z99" i="11"/>
  <c r="T42" i="12"/>
  <c r="AE73"/>
  <c r="AD43" i="13"/>
  <c r="AE43" s="1"/>
  <c r="R43"/>
  <c r="S43" s="1"/>
  <c r="AF43" s="1"/>
  <c r="AD35"/>
  <c r="AE35" s="1"/>
  <c r="R35"/>
  <c r="S35" s="1"/>
  <c r="AF35" s="1"/>
  <c r="AF96" i="12"/>
  <c r="AM33"/>
  <c r="V33" i="13"/>
  <c r="T83" i="12"/>
  <c r="T85"/>
  <c r="AA103" i="11"/>
  <c r="AA124" s="1"/>
  <c r="AM79" i="13"/>
  <c r="T91" i="11"/>
  <c r="T40" i="13"/>
  <c r="T38"/>
  <c r="T45" i="11"/>
  <c r="T44" i="12"/>
  <c r="T48" i="13"/>
  <c r="T80" i="12"/>
  <c r="T44" i="13"/>
  <c r="T53"/>
  <c r="T68" i="12"/>
  <c r="AG71" i="13"/>
  <c r="AG77"/>
  <c r="AA88" i="11"/>
  <c r="AA99" s="1"/>
  <c r="AE44"/>
  <c r="V33" i="12"/>
  <c r="T75" i="13"/>
  <c r="T51"/>
  <c r="T78" i="11"/>
  <c r="T66" i="12"/>
  <c r="T56" i="13"/>
  <c r="T40" i="12"/>
  <c r="T54" i="13"/>
  <c r="T42"/>
  <c r="AE91" i="11"/>
  <c r="AG91" s="1"/>
  <c r="AG96" s="1"/>
  <c r="AG80" i="12"/>
  <c r="AG72"/>
  <c r="AE72" i="11"/>
  <c r="AE62"/>
  <c r="AE70"/>
  <c r="AD72" i="13"/>
  <c r="AE72" s="1"/>
  <c r="R72"/>
  <c r="AD71" i="12"/>
  <c r="AE71" s="1"/>
  <c r="R71"/>
  <c r="S71" s="1"/>
  <c r="AF71" s="1"/>
  <c r="AG62"/>
  <c r="AE81"/>
  <c r="AE37"/>
  <c r="S67" i="13"/>
  <c r="AF67" s="1"/>
  <c r="AG67" s="1"/>
  <c r="R70" i="11"/>
  <c r="AE64"/>
  <c r="AG61" i="13"/>
  <c r="AD96"/>
  <c r="AG51"/>
  <c r="R62" i="11"/>
  <c r="AD60" i="13"/>
  <c r="AE60" s="1"/>
  <c r="R60"/>
  <c r="S60" s="1"/>
  <c r="AF60" s="1"/>
  <c r="AE65" i="12"/>
  <c r="R37"/>
  <c r="S37" s="1"/>
  <c r="AF37" s="1"/>
  <c r="R92" i="13"/>
  <c r="R93"/>
  <c r="S93" s="1"/>
  <c r="AF93" s="1"/>
  <c r="AE93"/>
  <c r="AG69"/>
  <c r="S63"/>
  <c r="AF63" s="1"/>
  <c r="S50"/>
  <c r="AF50" s="1"/>
  <c r="AG50" s="1"/>
  <c r="AE96" i="11"/>
  <c r="AF97" s="1"/>
  <c r="S81" i="13"/>
  <c r="AF81" s="1"/>
  <c r="AG81" s="1"/>
  <c r="AD76"/>
  <c r="AE76" s="1"/>
  <c r="R76"/>
  <c r="S76" s="1"/>
  <c r="AF76" s="1"/>
  <c r="AD66"/>
  <c r="AE66" s="1"/>
  <c r="R66"/>
  <c r="S66" s="1"/>
  <c r="AF66" s="1"/>
  <c r="S36"/>
  <c r="AF36" s="1"/>
  <c r="AG36" s="1"/>
  <c r="AD81" i="11"/>
  <c r="AE81" s="1"/>
  <c r="R81"/>
  <c r="AD68" i="13"/>
  <c r="AE68" s="1"/>
  <c r="R68"/>
  <c r="S68" s="1"/>
  <c r="AF68" s="1"/>
  <c r="AD58" i="11"/>
  <c r="AE58" s="1"/>
  <c r="R58"/>
  <c r="S58" s="1"/>
  <c r="AF58" s="1"/>
  <c r="AD56"/>
  <c r="AE56" s="1"/>
  <c r="R56"/>
  <c r="S56" s="1"/>
  <c r="AF56" s="1"/>
  <c r="AD53"/>
  <c r="AE53" s="1"/>
  <c r="R53"/>
  <c r="S53" s="1"/>
  <c r="AF53" s="1"/>
  <c r="AD51"/>
  <c r="AE51" s="1"/>
  <c r="R51"/>
  <c r="S51" s="1"/>
  <c r="AF51" s="1"/>
  <c r="AD49"/>
  <c r="AE49" s="1"/>
  <c r="R49"/>
  <c r="S49" s="1"/>
  <c r="AF49" s="1"/>
  <c r="AD47"/>
  <c r="AE47" s="1"/>
  <c r="R47"/>
  <c r="S47" s="1"/>
  <c r="AF47" s="1"/>
  <c r="S43"/>
  <c r="AF43" s="1"/>
  <c r="AG43" s="1"/>
  <c r="AD42"/>
  <c r="R42"/>
  <c r="AD85" i="13"/>
  <c r="AE85" s="1"/>
  <c r="R85"/>
  <c r="S85" s="1"/>
  <c r="AF85" s="1"/>
  <c r="S65"/>
  <c r="AF65" s="1"/>
  <c r="S58"/>
  <c r="AF58" s="1"/>
  <c r="AG58" s="1"/>
  <c r="S49"/>
  <c r="AF49" s="1"/>
  <c r="AG49" s="1"/>
  <c r="AD45"/>
  <c r="AE45" s="1"/>
  <c r="R45"/>
  <c r="S45" s="1"/>
  <c r="AF45" s="1"/>
  <c r="AD41"/>
  <c r="R41"/>
  <c r="S41" s="1"/>
  <c r="AF41" s="1"/>
  <c r="AD37"/>
  <c r="R37"/>
  <c r="S37" s="1"/>
  <c r="AF37" s="1"/>
  <c r="S76" i="12"/>
  <c r="AF76" s="1"/>
  <c r="AG76" s="1"/>
  <c r="AI92" i="11"/>
  <c r="T57" i="12"/>
  <c r="T60" i="13"/>
  <c r="V60" s="1"/>
  <c r="AN60" s="1"/>
  <c r="T43"/>
  <c r="T35"/>
  <c r="AM35" s="1"/>
  <c r="T79" i="12"/>
  <c r="T71"/>
  <c r="AM71" s="1"/>
  <c r="T63"/>
  <c r="AG63" i="13"/>
  <c r="AG54"/>
  <c r="AG46"/>
  <c r="AG42"/>
  <c r="AG38"/>
  <c r="AG56"/>
  <c r="AG57"/>
  <c r="AG52"/>
  <c r="AG48"/>
  <c r="AG44"/>
  <c r="AG40"/>
  <c r="AG73"/>
  <c r="AG45" i="11"/>
  <c r="Z99" i="13"/>
  <c r="AG53"/>
  <c r="AG85" i="12"/>
  <c r="AG68"/>
  <c r="R64" i="11"/>
  <c r="AA88" i="13"/>
  <c r="AA103"/>
  <c r="AA124" s="1"/>
  <c r="AD79" i="11"/>
  <c r="AE79" s="1"/>
  <c r="R79"/>
  <c r="S79" s="1"/>
  <c r="AF79" s="1"/>
  <c r="AD57"/>
  <c r="AE57" s="1"/>
  <c r="R57"/>
  <c r="AD54"/>
  <c r="AE54" s="1"/>
  <c r="R54"/>
  <c r="S54" s="1"/>
  <c r="AF54" s="1"/>
  <c r="AD52"/>
  <c r="AE52" s="1"/>
  <c r="R52"/>
  <c r="S52" s="1"/>
  <c r="AF52" s="1"/>
  <c r="AD50"/>
  <c r="AE50" s="1"/>
  <c r="R50"/>
  <c r="S50" s="1"/>
  <c r="AF50" s="1"/>
  <c r="AD48"/>
  <c r="AE48" s="1"/>
  <c r="R48"/>
  <c r="AD46"/>
  <c r="AE46" s="1"/>
  <c r="R46"/>
  <c r="S46" s="1"/>
  <c r="AF46" s="1"/>
  <c r="AE41" i="12"/>
  <c r="AG65" i="13"/>
  <c r="AE92"/>
  <c r="AG75"/>
  <c r="AG80" i="11"/>
  <c r="AG78"/>
  <c r="R91" i="13"/>
  <c r="AA96"/>
  <c r="AA99" s="1"/>
  <c r="R72" i="11"/>
  <c r="AG84" i="13"/>
  <c r="R44" i="11"/>
  <c r="AE91" i="13"/>
  <c r="AE41"/>
  <c r="AD43" i="12"/>
  <c r="AE43" s="1"/>
  <c r="R43"/>
  <c r="AD39"/>
  <c r="AE39" s="1"/>
  <c r="R39"/>
  <c r="S39" s="1"/>
  <c r="AF39" s="1"/>
  <c r="AG66"/>
  <c r="AG44"/>
  <c r="AG40"/>
  <c r="T84" i="11"/>
  <c r="V84" s="1"/>
  <c r="AN84" s="1"/>
  <c r="R41" i="12"/>
  <c r="R35"/>
  <c r="S35" s="1"/>
  <c r="AF35" s="1"/>
  <c r="AG42"/>
  <c r="S64"/>
  <c r="AF64" s="1"/>
  <c r="AG64" s="1"/>
  <c r="AD45"/>
  <c r="R45"/>
  <c r="T75" i="11"/>
  <c r="V75" s="1"/>
  <c r="AN75" s="1"/>
  <c r="T47"/>
  <c r="V47" s="1"/>
  <c r="AN47" s="1"/>
  <c r="T77"/>
  <c r="AG74" i="12"/>
  <c r="AE35"/>
  <c r="AE60"/>
  <c r="R81"/>
  <c r="R73"/>
  <c r="R65"/>
  <c r="AA103"/>
  <c r="AA124" s="1"/>
  <c r="AA88"/>
  <c r="AA99" s="1"/>
  <c r="S34"/>
  <c r="AF34" s="1"/>
  <c r="AG34" s="1"/>
  <c r="AD77"/>
  <c r="AE77" s="1"/>
  <c r="R77"/>
  <c r="S77" s="1"/>
  <c r="AF77" s="1"/>
  <c r="AD69"/>
  <c r="AE69" s="1"/>
  <c r="R69"/>
  <c r="S69" s="1"/>
  <c r="AF69" s="1"/>
  <c r="AD61"/>
  <c r="AE61" s="1"/>
  <c r="R61"/>
  <c r="S61" s="1"/>
  <c r="AF61" s="1"/>
  <c r="S78"/>
  <c r="AF78" s="1"/>
  <c r="AG78" s="1"/>
  <c r="S46"/>
  <c r="AF46" s="1"/>
  <c r="AG46" s="1"/>
  <c r="S38"/>
  <c r="AF38" s="1"/>
  <c r="AG38" s="1"/>
  <c r="S70"/>
  <c r="AF70" s="1"/>
  <c r="AG70" s="1"/>
  <c r="S60"/>
  <c r="AF60" s="1"/>
  <c r="AG83"/>
  <c r="AG96"/>
  <c r="AN33"/>
  <c r="D12" i="10"/>
  <c r="K12" s="1"/>
  <c r="B13"/>
  <c r="A39"/>
  <c r="G39" i="13"/>
  <c r="A40"/>
  <c r="G39" i="11"/>
  <c r="A40"/>
  <c r="AI33" i="12"/>
  <c r="V83" i="13"/>
  <c r="AM83"/>
  <c r="V74"/>
  <c r="AM74"/>
  <c r="V36" i="12"/>
  <c r="AM36"/>
  <c r="D10" i="9"/>
  <c r="K10" s="1"/>
  <c r="AM40" i="11"/>
  <c r="V40"/>
  <c r="V93" i="12"/>
  <c r="AM93"/>
  <c r="V75" i="13"/>
  <c r="AM75"/>
  <c r="V40"/>
  <c r="AM40"/>
  <c r="V77"/>
  <c r="AM77"/>
  <c r="V51"/>
  <c r="AM51"/>
  <c r="V72" i="12"/>
  <c r="AM72"/>
  <c r="V45" i="11"/>
  <c r="AM45"/>
  <c r="AM85"/>
  <c r="V85"/>
  <c r="AM78"/>
  <c r="V78"/>
  <c r="AM74"/>
  <c r="V74"/>
  <c r="AM66"/>
  <c r="V66"/>
  <c r="V91" i="12"/>
  <c r="AM91"/>
  <c r="V57" i="13"/>
  <c r="AM57"/>
  <c r="V83" i="12"/>
  <c r="AM83"/>
  <c r="V69" i="13"/>
  <c r="AM69"/>
  <c r="V46"/>
  <c r="AM46"/>
  <c r="V62" i="12"/>
  <c r="AM62"/>
  <c r="V49"/>
  <c r="AM49"/>
  <c r="S54"/>
  <c r="AF54" s="1"/>
  <c r="AG54" s="1"/>
  <c r="AF15"/>
  <c r="S16"/>
  <c r="T52" i="11"/>
  <c r="T92" i="12"/>
  <c r="T52"/>
  <c r="T47" i="13"/>
  <c r="T39"/>
  <c r="T84" i="12"/>
  <c r="T75"/>
  <c r="T67"/>
  <c r="T51"/>
  <c r="T67" i="11"/>
  <c r="T56" i="12"/>
  <c r="T58"/>
  <c r="T69" i="11"/>
  <c r="T61"/>
  <c r="T85" i="13"/>
  <c r="T50" i="11"/>
  <c r="T38"/>
  <c r="T66" i="13"/>
  <c r="T37"/>
  <c r="T63" i="11"/>
  <c r="T34"/>
  <c r="T53" i="12"/>
  <c r="AI35" i="11"/>
  <c r="AI79" i="13"/>
  <c r="T73" i="11"/>
  <c r="T65"/>
  <c r="T47" i="12"/>
  <c r="T39"/>
  <c r="T79" i="11"/>
  <c r="T76" i="13"/>
  <c r="T64"/>
  <c r="T54" i="11"/>
  <c r="T46"/>
  <c r="T62" i="13"/>
  <c r="T77" i="12"/>
  <c r="T71" i="11"/>
  <c r="T49"/>
  <c r="AI48" i="12"/>
  <c r="AI68" i="11"/>
  <c r="AN33" i="13"/>
  <c r="AF15"/>
  <c r="S16"/>
  <c r="AM84" i="11"/>
  <c r="B17" i="9"/>
  <c r="A43"/>
  <c r="AG34" i="11"/>
  <c r="AM91"/>
  <c r="V91"/>
  <c r="V42" i="12"/>
  <c r="AM42"/>
  <c r="V78" i="13"/>
  <c r="AM78"/>
  <c r="V70"/>
  <c r="AM70"/>
  <c r="AM36" i="11"/>
  <c r="V36"/>
  <c r="D10" i="8"/>
  <c r="K10" s="1"/>
  <c r="V52" i="13"/>
  <c r="AM52"/>
  <c r="V74" i="12"/>
  <c r="AM74"/>
  <c r="V61" i="13"/>
  <c r="AM61"/>
  <c r="V38"/>
  <c r="AM38"/>
  <c r="V39" i="11"/>
  <c r="AM39"/>
  <c r="V80" i="13"/>
  <c r="AM80"/>
  <c r="V44" i="12"/>
  <c r="AM44"/>
  <c r="V84" i="13"/>
  <c r="AM84"/>
  <c r="V48"/>
  <c r="AM48"/>
  <c r="V66" i="12"/>
  <c r="AM66"/>
  <c r="V56" i="13"/>
  <c r="AM56"/>
  <c r="V80" i="12"/>
  <c r="AM80"/>
  <c r="V37" i="11"/>
  <c r="AM37"/>
  <c r="D11" i="8"/>
  <c r="K11" s="1"/>
  <c r="AG61" i="11"/>
  <c r="AF15"/>
  <c r="S16"/>
  <c r="G39" i="12"/>
  <c r="A40"/>
  <c r="D14" i="9" s="1"/>
  <c r="K14" s="1"/>
  <c r="D13" i="8"/>
  <c r="K13" s="1"/>
  <c r="B14"/>
  <c r="A40"/>
  <c r="V57" i="12"/>
  <c r="AN57" s="1"/>
  <c r="AM57"/>
  <c r="AM60" i="13"/>
  <c r="AM43"/>
  <c r="V43"/>
  <c r="AN43" s="1"/>
  <c r="V35"/>
  <c r="AN35" s="1"/>
  <c r="V79" i="12"/>
  <c r="AN79" s="1"/>
  <c r="AM79"/>
  <c r="V71"/>
  <c r="AN71" s="1"/>
  <c r="V63"/>
  <c r="AN63" s="1"/>
  <c r="AM63"/>
  <c r="AM75" i="11"/>
  <c r="AM47"/>
  <c r="AM77"/>
  <c r="V77"/>
  <c r="AN77" s="1"/>
  <c r="AG63"/>
  <c r="AI34" i="13"/>
  <c r="AI60" i="11"/>
  <c r="AI93"/>
  <c r="AI73" i="13"/>
  <c r="AI83" i="11"/>
  <c r="AI33" i="13"/>
  <c r="AI50" i="12"/>
  <c r="V41" i="11" l="1"/>
  <c r="AM41"/>
  <c r="D7" i="8"/>
  <c r="K7" s="1"/>
  <c r="V33" i="11"/>
  <c r="AM33"/>
  <c r="V80"/>
  <c r="V71" i="13"/>
  <c r="AM71"/>
  <c r="AG35"/>
  <c r="AG43"/>
  <c r="AG60" i="12"/>
  <c r="AG93" i="13"/>
  <c r="AG37" i="12"/>
  <c r="V85"/>
  <c r="AM85"/>
  <c r="V53" i="13"/>
  <c r="AM53"/>
  <c r="AM68" i="12"/>
  <c r="V68"/>
  <c r="V44" i="13"/>
  <c r="AM44"/>
  <c r="AM54"/>
  <c r="V54"/>
  <c r="AM42"/>
  <c r="V42"/>
  <c r="AM40" i="12"/>
  <c r="V40"/>
  <c r="AG45" i="13"/>
  <c r="S72"/>
  <c r="AF72" s="1"/>
  <c r="AF88" s="1"/>
  <c r="T50"/>
  <c r="AG60"/>
  <c r="AI60" s="1"/>
  <c r="T67"/>
  <c r="AM67" s="1"/>
  <c r="AG71" i="12"/>
  <c r="S70" i="11"/>
  <c r="AF70" s="1"/>
  <c r="AG70" s="1"/>
  <c r="S62"/>
  <c r="AF62" s="1"/>
  <c r="AG62" s="1"/>
  <c r="S92" i="13"/>
  <c r="AF92" s="1"/>
  <c r="D9" i="10"/>
  <c r="K9" s="1"/>
  <c r="T58" i="11"/>
  <c r="T61" i="12"/>
  <c r="V61" s="1"/>
  <c r="T41" i="13"/>
  <c r="T53" i="11"/>
  <c r="AM53" s="1"/>
  <c r="T69" i="12"/>
  <c r="T45" i="13"/>
  <c r="AM45" s="1"/>
  <c r="T68"/>
  <c r="T51" i="11"/>
  <c r="V51" s="1"/>
  <c r="T56"/>
  <c r="AG39" i="12"/>
  <c r="AG92" i="13"/>
  <c r="AG46" i="11"/>
  <c r="AG50"/>
  <c r="T49" i="13"/>
  <c r="T58"/>
  <c r="AM58" s="1"/>
  <c r="T36"/>
  <c r="T81"/>
  <c r="AM81" s="1"/>
  <c r="AE96"/>
  <c r="AF97" s="1"/>
  <c r="S48" i="11"/>
  <c r="AF48" s="1"/>
  <c r="AG48" s="1"/>
  <c r="S57"/>
  <c r="AF57" s="1"/>
  <c r="AG57" s="1"/>
  <c r="S42"/>
  <c r="AF42" s="1"/>
  <c r="S81"/>
  <c r="AF81" s="1"/>
  <c r="AG81" s="1"/>
  <c r="T35" i="12"/>
  <c r="T37"/>
  <c r="AM37" s="1"/>
  <c r="AG52" i="11"/>
  <c r="AG54"/>
  <c r="AG79"/>
  <c r="T65" i="13"/>
  <c r="AG85"/>
  <c r="T43" i="11"/>
  <c r="AG47"/>
  <c r="AG49"/>
  <c r="AG51"/>
  <c r="AG53"/>
  <c r="AG56"/>
  <c r="AG58"/>
  <c r="AG68" i="13"/>
  <c r="AG66"/>
  <c r="AG76"/>
  <c r="T93"/>
  <c r="T63"/>
  <c r="AG41"/>
  <c r="S44" i="11"/>
  <c r="AF44" s="1"/>
  <c r="AG44" s="1"/>
  <c r="S72"/>
  <c r="AF72" s="1"/>
  <c r="AG72" s="1"/>
  <c r="S91" i="13"/>
  <c r="AF91" s="1"/>
  <c r="S64" i="11"/>
  <c r="AF64" s="1"/>
  <c r="AG64" s="1"/>
  <c r="AE37" i="13"/>
  <c r="AD103"/>
  <c r="AD124" s="1"/>
  <c r="AD88"/>
  <c r="AD99" s="1"/>
  <c r="V49"/>
  <c r="AM49"/>
  <c r="V58"/>
  <c r="AE42" i="11"/>
  <c r="AD88"/>
  <c r="AD99" s="1"/>
  <c r="AD103"/>
  <c r="AD124" s="1"/>
  <c r="D10" i="10"/>
  <c r="K10" s="1"/>
  <c r="V36" i="13"/>
  <c r="AM36"/>
  <c r="V81"/>
  <c r="V50"/>
  <c r="AM50"/>
  <c r="T76" i="12"/>
  <c r="S41"/>
  <c r="AF41" s="1"/>
  <c r="AG41" s="1"/>
  <c r="T60"/>
  <c r="V60" s="1"/>
  <c r="T70"/>
  <c r="AM70" s="1"/>
  <c r="D11" i="9"/>
  <c r="K11" s="1"/>
  <c r="V37" i="12"/>
  <c r="S43"/>
  <c r="AF43" s="1"/>
  <c r="AG43" s="1"/>
  <c r="S65"/>
  <c r="AF65" s="1"/>
  <c r="AG65" s="1"/>
  <c r="S81"/>
  <c r="AF81" s="1"/>
  <c r="AG81" s="1"/>
  <c r="S45"/>
  <c r="AF45" s="1"/>
  <c r="T38"/>
  <c r="T46"/>
  <c r="T78"/>
  <c r="AG61"/>
  <c r="AG69"/>
  <c r="AG77"/>
  <c r="T34"/>
  <c r="AG35"/>
  <c r="T64"/>
  <c r="AM35"/>
  <c r="D9" i="9"/>
  <c r="K9" s="1"/>
  <c r="V35" i="12"/>
  <c r="AN35" s="1"/>
  <c r="S73"/>
  <c r="AF73" s="1"/>
  <c r="AG73" s="1"/>
  <c r="AE45"/>
  <c r="AE103" s="1"/>
  <c r="AE124" s="1"/>
  <c r="AD88"/>
  <c r="AD99" s="1"/>
  <c r="AD103"/>
  <c r="AD124" s="1"/>
  <c r="A41" i="8"/>
  <c r="D14"/>
  <c r="K14" s="1"/>
  <c r="B15"/>
  <c r="AN70" i="13"/>
  <c r="AI70"/>
  <c r="AN78"/>
  <c r="AI78"/>
  <c r="AN42" i="12"/>
  <c r="AI42"/>
  <c r="B18" i="9"/>
  <c r="A44"/>
  <c r="S17" i="13"/>
  <c r="AF16"/>
  <c r="AM58" i="11"/>
  <c r="V58"/>
  <c r="V77" i="12"/>
  <c r="AM77"/>
  <c r="V62" i="13"/>
  <c r="AM62"/>
  <c r="AM54" i="11"/>
  <c r="V54"/>
  <c r="V76" i="13"/>
  <c r="AM76"/>
  <c r="AM39" i="12"/>
  <c r="V39"/>
  <c r="AM73" i="11"/>
  <c r="V73"/>
  <c r="V34"/>
  <c r="AI34" s="1"/>
  <c r="AM34"/>
  <c r="D8" i="8"/>
  <c r="K8" s="1"/>
  <c r="AM63" i="11"/>
  <c r="V63"/>
  <c r="AN63" s="1"/>
  <c r="V69" i="12"/>
  <c r="AM69"/>
  <c r="V45" i="13"/>
  <c r="AM38" i="11"/>
  <c r="V38"/>
  <c r="D12" i="8"/>
  <c r="K12" s="1"/>
  <c r="V68" i="13"/>
  <c r="AM68"/>
  <c r="AM61" i="11"/>
  <c r="V61"/>
  <c r="AN61" s="1"/>
  <c r="V58" i="12"/>
  <c r="AM58"/>
  <c r="AM51" i="11"/>
  <c r="V51" i="12"/>
  <c r="AM51"/>
  <c r="V75"/>
  <c r="AM75"/>
  <c r="AM39" i="13"/>
  <c r="V39"/>
  <c r="V52" i="12"/>
  <c r="AM52"/>
  <c r="AM52" i="11"/>
  <c r="V52"/>
  <c r="AN49" i="12"/>
  <c r="AI49"/>
  <c r="AN62"/>
  <c r="AI62"/>
  <c r="AN46" i="13"/>
  <c r="AI46"/>
  <c r="AN69"/>
  <c r="AI69"/>
  <c r="AN83" i="12"/>
  <c r="AI83"/>
  <c r="AN57" i="13"/>
  <c r="AI57"/>
  <c r="AN91" i="12"/>
  <c r="AN45" i="11"/>
  <c r="AI45"/>
  <c r="AN72" i="12"/>
  <c r="AI72"/>
  <c r="AN51" i="13"/>
  <c r="AI51"/>
  <c r="AN77"/>
  <c r="AI77"/>
  <c r="AN40"/>
  <c r="AI40"/>
  <c r="AN75"/>
  <c r="AI75"/>
  <c r="AN93" i="12"/>
  <c r="AI93"/>
  <c r="G40" i="11"/>
  <c r="A41"/>
  <c r="G40" i="13"/>
  <c r="A41"/>
  <c r="AI77" i="11"/>
  <c r="AI47"/>
  <c r="AI75"/>
  <c r="AI63" i="12"/>
  <c r="AI79"/>
  <c r="AI43" i="13"/>
  <c r="AI57" i="12"/>
  <c r="AI84" i="11"/>
  <c r="T54" i="12"/>
  <c r="AI91"/>
  <c r="D13" i="9"/>
  <c r="K13" s="1"/>
  <c r="G40" i="12"/>
  <c r="A41"/>
  <c r="S17" i="11"/>
  <c r="AF16"/>
  <c r="AN37"/>
  <c r="AI37"/>
  <c r="AN80" i="12"/>
  <c r="AI80"/>
  <c r="AN56" i="13"/>
  <c r="AI56"/>
  <c r="AN66" i="12"/>
  <c r="AI66"/>
  <c r="AN48" i="13"/>
  <c r="AI48"/>
  <c r="AN84"/>
  <c r="AI84"/>
  <c r="AN44" i="12"/>
  <c r="AI44"/>
  <c r="AN80" i="13"/>
  <c r="AI80"/>
  <c r="AN39" i="11"/>
  <c r="AI39"/>
  <c r="AN38" i="13"/>
  <c r="AI38"/>
  <c r="AN61"/>
  <c r="AI61"/>
  <c r="AN74" i="12"/>
  <c r="AI74"/>
  <c r="AN52" i="13"/>
  <c r="AI52"/>
  <c r="AN36" i="11"/>
  <c r="AI36"/>
  <c r="V96"/>
  <c r="AN91"/>
  <c r="AI91"/>
  <c r="AM49"/>
  <c r="V49"/>
  <c r="AM71"/>
  <c r="V71"/>
  <c r="AM61" i="12"/>
  <c r="AM41" i="13"/>
  <c r="V41"/>
  <c r="AM46" i="11"/>
  <c r="V46"/>
  <c r="V64" i="13"/>
  <c r="AM64"/>
  <c r="AM79" i="11"/>
  <c r="V79"/>
  <c r="V47" i="12"/>
  <c r="AM47"/>
  <c r="AM65" i="11"/>
  <c r="V65"/>
  <c r="V53" i="12"/>
  <c r="AM53"/>
  <c r="V53" i="11"/>
  <c r="AM37" i="13"/>
  <c r="V37"/>
  <c r="D11" i="10"/>
  <c r="K11" s="1"/>
  <c r="V66" i="13"/>
  <c r="AM66"/>
  <c r="AM50" i="11"/>
  <c r="V50"/>
  <c r="V85" i="13"/>
  <c r="AM85"/>
  <c r="AM69" i="11"/>
  <c r="V69"/>
  <c r="V56" i="12"/>
  <c r="AM56"/>
  <c r="AM67" i="11"/>
  <c r="V67"/>
  <c r="V67" i="12"/>
  <c r="AM67"/>
  <c r="V84"/>
  <c r="AM84"/>
  <c r="AM47" i="13"/>
  <c r="V47"/>
  <c r="AM92" i="12"/>
  <c r="V92"/>
  <c r="V96" s="1"/>
  <c r="S17"/>
  <c r="AF16"/>
  <c r="AN66" i="11"/>
  <c r="AI66"/>
  <c r="AN74"/>
  <c r="AI74"/>
  <c r="AN78"/>
  <c r="AI78"/>
  <c r="AN85"/>
  <c r="AI85"/>
  <c r="AN40"/>
  <c r="AI40"/>
  <c r="AN36" i="12"/>
  <c r="AI36"/>
  <c r="AN74" i="13"/>
  <c r="AI74"/>
  <c r="AN83"/>
  <c r="AI83"/>
  <c r="A40" i="10"/>
  <c r="D13"/>
  <c r="K13" s="1"/>
  <c r="B14"/>
  <c r="AI71" i="12"/>
  <c r="AI35" i="13"/>
  <c r="AI41" i="11" l="1"/>
  <c r="AN41"/>
  <c r="AI61"/>
  <c r="AI63"/>
  <c r="AN33"/>
  <c r="AI33"/>
  <c r="AN80"/>
  <c r="AI80"/>
  <c r="AN71" i="13"/>
  <c r="AI71"/>
  <c r="AF88" i="12"/>
  <c r="AM60"/>
  <c r="AF96" i="13"/>
  <c r="AN85" i="12"/>
  <c r="AI85"/>
  <c r="AN44" i="13"/>
  <c r="AI44"/>
  <c r="AN53"/>
  <c r="AI53"/>
  <c r="AN68" i="12"/>
  <c r="AI68"/>
  <c r="V67" i="13"/>
  <c r="AN67" s="1"/>
  <c r="AN40" i="12"/>
  <c r="AI40"/>
  <c r="AN42" i="13"/>
  <c r="AI42"/>
  <c r="AN54"/>
  <c r="AI54"/>
  <c r="V70" i="12"/>
  <c r="AI70" s="1"/>
  <c r="T92" i="13"/>
  <c r="V92" s="1"/>
  <c r="T62" i="11"/>
  <c r="AM62" s="1"/>
  <c r="T72" i="13"/>
  <c r="AM72" s="1"/>
  <c r="AG72"/>
  <c r="AF103"/>
  <c r="AF124" s="1"/>
  <c r="T43" i="12"/>
  <c r="V43" s="1"/>
  <c r="AI67" i="13"/>
  <c r="T70" i="11"/>
  <c r="V56"/>
  <c r="AM56"/>
  <c r="V62"/>
  <c r="T64"/>
  <c r="AM64" s="1"/>
  <c r="T91" i="13"/>
  <c r="V91" s="1"/>
  <c r="T72" i="11"/>
  <c r="AM72" s="1"/>
  <c r="T44"/>
  <c r="V44" s="1"/>
  <c r="AN50" i="13"/>
  <c r="AI50"/>
  <c r="AN81"/>
  <c r="AI81"/>
  <c r="AN36"/>
  <c r="AI36"/>
  <c r="AE103"/>
  <c r="AE124" s="1"/>
  <c r="AM93"/>
  <c r="V93"/>
  <c r="AM43" i="11"/>
  <c r="V43"/>
  <c r="AM65" i="13"/>
  <c r="V65"/>
  <c r="AE88"/>
  <c r="AF89" s="1"/>
  <c r="T81" i="11"/>
  <c r="T42"/>
  <c r="T57"/>
  <c r="T48"/>
  <c r="AM76" i="12"/>
  <c r="V76"/>
  <c r="AE103" i="11"/>
  <c r="AE124" s="1"/>
  <c r="AE88"/>
  <c r="AN58" i="13"/>
  <c r="AI58"/>
  <c r="AN49"/>
  <c r="AI49"/>
  <c r="V64" i="11"/>
  <c r="AM91" i="13"/>
  <c r="V63"/>
  <c r="AM63"/>
  <c r="AG42" i="11"/>
  <c r="AF103"/>
  <c r="AF124" s="1"/>
  <c r="AF88"/>
  <c r="T41" i="12"/>
  <c r="D15" i="9" s="1"/>
  <c r="K15" s="1"/>
  <c r="AG37" i="13"/>
  <c r="AI37" s="1"/>
  <c r="AG91"/>
  <c r="AN37" i="12"/>
  <c r="AI37"/>
  <c r="T45"/>
  <c r="V45" s="1"/>
  <c r="AN45" s="1"/>
  <c r="T81"/>
  <c r="AM81" s="1"/>
  <c r="T65"/>
  <c r="AM65" s="1"/>
  <c r="AM43"/>
  <c r="AN70"/>
  <c r="AM64"/>
  <c r="V64"/>
  <c r="V34"/>
  <c r="D8" i="9"/>
  <c r="K8" s="1"/>
  <c r="AM34" i="12"/>
  <c r="AM78"/>
  <c r="V78"/>
  <c r="D12" i="9"/>
  <c r="K12" s="1"/>
  <c r="V38" i="12"/>
  <c r="AM38"/>
  <c r="AG45"/>
  <c r="AG88" s="1"/>
  <c r="AF103"/>
  <c r="AF124" s="1"/>
  <c r="AE88"/>
  <c r="AF89" s="1"/>
  <c r="AN60"/>
  <c r="AI60"/>
  <c r="V46"/>
  <c r="AM46"/>
  <c r="AM45"/>
  <c r="T73"/>
  <c r="AI35"/>
  <c r="AN96"/>
  <c r="AI96"/>
  <c r="D14" i="10"/>
  <c r="K14" s="1"/>
  <c r="B15"/>
  <c r="A41"/>
  <c r="AF17" i="12"/>
  <c r="S18"/>
  <c r="AN84"/>
  <c r="AI84"/>
  <c r="AN67"/>
  <c r="AI67"/>
  <c r="AN56"/>
  <c r="AI56"/>
  <c r="AN85" i="13"/>
  <c r="AI85"/>
  <c r="AN66"/>
  <c r="AI66"/>
  <c r="AN37"/>
  <c r="AN53" i="11"/>
  <c r="AI53"/>
  <c r="AN65"/>
  <c r="AI65"/>
  <c r="AN79"/>
  <c r="AI79"/>
  <c r="AN46"/>
  <c r="AI46"/>
  <c r="AN41" i="13"/>
  <c r="AI41"/>
  <c r="AN71" i="11"/>
  <c r="AI71"/>
  <c r="AN49"/>
  <c r="AI49"/>
  <c r="AN96"/>
  <c r="AI96"/>
  <c r="AF17"/>
  <c r="S18"/>
  <c r="G41" i="12"/>
  <c r="A42"/>
  <c r="G41" i="13"/>
  <c r="A42"/>
  <c r="G41" i="11"/>
  <c r="A42"/>
  <c r="AN52"/>
  <c r="AI52"/>
  <c r="AN39" i="13"/>
  <c r="AI39"/>
  <c r="AN51" i="11"/>
  <c r="AI51"/>
  <c r="AN69" i="12"/>
  <c r="AI69"/>
  <c r="AN73" i="11"/>
  <c r="AI73"/>
  <c r="AN39" i="12"/>
  <c r="AI39"/>
  <c r="AN54" i="11"/>
  <c r="AI54"/>
  <c r="AN58"/>
  <c r="AI58"/>
  <c r="D15" i="8"/>
  <c r="K15" s="1"/>
  <c r="B16"/>
  <c r="A42"/>
  <c r="AN92" i="12"/>
  <c r="AI92"/>
  <c r="AN47" i="13"/>
  <c r="AI47"/>
  <c r="AN67" i="11"/>
  <c r="AI67"/>
  <c r="AN69"/>
  <c r="AI69"/>
  <c r="AN50"/>
  <c r="AI50"/>
  <c r="AN53" i="12"/>
  <c r="AI53"/>
  <c r="AN47"/>
  <c r="AI47"/>
  <c r="AN64" i="13"/>
  <c r="AI64"/>
  <c r="AN61" i="12"/>
  <c r="AI61"/>
  <c r="V54"/>
  <c r="AM54"/>
  <c r="AN52"/>
  <c r="AI52"/>
  <c r="AN75"/>
  <c r="AI75"/>
  <c r="AN51"/>
  <c r="AI51"/>
  <c r="AN58"/>
  <c r="AI58"/>
  <c r="AN68" i="13"/>
  <c r="AI68"/>
  <c r="AN38" i="11"/>
  <c r="AI38"/>
  <c r="AN45" i="13"/>
  <c r="AI45"/>
  <c r="AN34" i="11"/>
  <c r="AN76" i="13"/>
  <c r="AI76"/>
  <c r="AN62"/>
  <c r="AI62"/>
  <c r="AN77" i="12"/>
  <c r="AI77"/>
  <c r="AF17" i="13"/>
  <c r="S18"/>
  <c r="B19" i="9"/>
  <c r="A45"/>
  <c r="AF99" i="12" l="1"/>
  <c r="AM44" i="11"/>
  <c r="V65" i="12"/>
  <c r="AN65" s="1"/>
  <c r="V72" i="11"/>
  <c r="AF99" i="13"/>
  <c r="V81" i="12"/>
  <c r="AN81" s="1"/>
  <c r="AM92" i="13"/>
  <c r="V72"/>
  <c r="AN72" s="1"/>
  <c r="V41" i="12"/>
  <c r="AM41"/>
  <c r="AM70" i="11"/>
  <c r="V70"/>
  <c r="AN62"/>
  <c r="AI62"/>
  <c r="AN92" i="13"/>
  <c r="AI92"/>
  <c r="AN56" i="11"/>
  <c r="AI56"/>
  <c r="AG88" i="13"/>
  <c r="AG103"/>
  <c r="AN44" i="11"/>
  <c r="AI44"/>
  <c r="AN91" i="13"/>
  <c r="V96"/>
  <c r="AF89" i="11"/>
  <c r="AE99"/>
  <c r="AF100" s="1"/>
  <c r="AN76" i="12"/>
  <c r="AI76"/>
  <c r="AM48" i="11"/>
  <c r="V48"/>
  <c r="V42"/>
  <c r="AI42" s="1"/>
  <c r="AM42"/>
  <c r="AE99" i="13"/>
  <c r="AF100" s="1"/>
  <c r="AI91"/>
  <c r="AG96"/>
  <c r="AG88" i="11"/>
  <c r="AG103"/>
  <c r="AG124" s="1"/>
  <c r="AI63" i="13"/>
  <c r="AN63"/>
  <c r="V103"/>
  <c r="AI72" i="11"/>
  <c r="AN72"/>
  <c r="AN64"/>
  <c r="AI64"/>
  <c r="AM57"/>
  <c r="V57"/>
  <c r="V81"/>
  <c r="AM81"/>
  <c r="AI65" i="13"/>
  <c r="AN65"/>
  <c r="AI43" i="11"/>
  <c r="AN43"/>
  <c r="AN93" i="13"/>
  <c r="AI93"/>
  <c r="AF99" i="11"/>
  <c r="AI65" i="12"/>
  <c r="AI41"/>
  <c r="AN41"/>
  <c r="AN43"/>
  <c r="AI43"/>
  <c r="AN46"/>
  <c r="AI46"/>
  <c r="AI45"/>
  <c r="AG99"/>
  <c r="AG103"/>
  <c r="AG124" s="1"/>
  <c r="AN38"/>
  <c r="AI38"/>
  <c r="AN78"/>
  <c r="AI78"/>
  <c r="AN34"/>
  <c r="AI34"/>
  <c r="AI81"/>
  <c r="AE99"/>
  <c r="AF100" s="1"/>
  <c r="V73"/>
  <c r="AM73"/>
  <c r="AN64"/>
  <c r="AI64"/>
  <c r="B20" i="9"/>
  <c r="A46"/>
  <c r="S19" i="13"/>
  <c r="AF18"/>
  <c r="A43" i="8"/>
  <c r="D16"/>
  <c r="K16" s="1"/>
  <c r="B17"/>
  <c r="G42" i="11"/>
  <c r="A43"/>
  <c r="G42" i="13"/>
  <c r="A43"/>
  <c r="G42" i="12"/>
  <c r="A43"/>
  <c r="D16" i="9"/>
  <c r="K16" s="1"/>
  <c r="S19" i="11"/>
  <c r="AF18"/>
  <c r="S19" i="12"/>
  <c r="AF18"/>
  <c r="AN54"/>
  <c r="V88"/>
  <c r="AI54"/>
  <c r="V103"/>
  <c r="A42" i="10"/>
  <c r="D15"/>
  <c r="K15" s="1"/>
  <c r="B16"/>
  <c r="V99" i="12"/>
  <c r="AI72" i="13" l="1"/>
  <c r="V88"/>
  <c r="AN88" s="1"/>
  <c r="AI96"/>
  <c r="AN70" i="11"/>
  <c r="AI70"/>
  <c r="AI81"/>
  <c r="AN81"/>
  <c r="AN48"/>
  <c r="AI48"/>
  <c r="AN96" i="13"/>
  <c r="AG99"/>
  <c r="AN57" i="11"/>
  <c r="AI57"/>
  <c r="V124" i="13"/>
  <c r="AN124" s="1"/>
  <c r="AN103"/>
  <c r="R103"/>
  <c r="AG99" i="11"/>
  <c r="AN42"/>
  <c r="V103"/>
  <c r="V88"/>
  <c r="AN88" s="1"/>
  <c r="AG124" i="13"/>
  <c r="AI103"/>
  <c r="AN73" i="12"/>
  <c r="AI73"/>
  <c r="AN99"/>
  <c r="AI99"/>
  <c r="AN103"/>
  <c r="V124"/>
  <c r="R103"/>
  <c r="AI103"/>
  <c r="AN88"/>
  <c r="AI88"/>
  <c r="D16" i="10"/>
  <c r="K16" s="1"/>
  <c r="B17"/>
  <c r="A43"/>
  <c r="AF19" i="12"/>
  <c r="S20"/>
  <c r="AF19" i="11"/>
  <c r="S20"/>
  <c r="G43" i="12"/>
  <c r="A44"/>
  <c r="D17" i="9"/>
  <c r="K17" s="1"/>
  <c r="G43" i="13"/>
  <c r="A44"/>
  <c r="G43" i="11"/>
  <c r="A44"/>
  <c r="D17" i="8"/>
  <c r="K17" s="1"/>
  <c r="B18"/>
  <c r="A44"/>
  <c r="AF19" i="13"/>
  <c r="S20"/>
  <c r="B21" i="9"/>
  <c r="A47"/>
  <c r="AI124" i="13" l="1"/>
  <c r="V99"/>
  <c r="AN99" s="1"/>
  <c r="AI88"/>
  <c r="V99" i="11"/>
  <c r="AN99" s="1"/>
  <c r="AI103"/>
  <c r="AN103"/>
  <c r="R103"/>
  <c r="V124"/>
  <c r="AI88"/>
  <c r="B22" i="9"/>
  <c r="A48"/>
  <c r="S21" i="13"/>
  <c r="AF20"/>
  <c r="A44" i="10"/>
  <c r="D17"/>
  <c r="K17" s="1"/>
  <c r="B18"/>
  <c r="AN124" i="12"/>
  <c r="AI124"/>
  <c r="D18" i="9"/>
  <c r="K18" s="1"/>
  <c r="A45" i="8"/>
  <c r="D18"/>
  <c r="K18" s="1"/>
  <c r="B19"/>
  <c r="G44" i="11"/>
  <c r="A45"/>
  <c r="G44" i="13"/>
  <c r="A45"/>
  <c r="G44" i="12"/>
  <c r="A45"/>
  <c r="S21" i="11"/>
  <c r="AF20"/>
  <c r="S21" i="12"/>
  <c r="AF20"/>
  <c r="AI99" i="13" l="1"/>
  <c r="AI99" i="11"/>
  <c r="AN124"/>
  <c r="AI124"/>
  <c r="T21" i="12"/>
  <c r="F3" i="9" s="1"/>
  <c r="AF21" i="12"/>
  <c r="S22"/>
  <c r="AF22" s="1"/>
  <c r="T21" i="11"/>
  <c r="F3" i="8" s="1"/>
  <c r="AF21" i="11"/>
  <c r="S22"/>
  <c r="AF22" s="1"/>
  <c r="G45" i="12"/>
  <c r="A46"/>
  <c r="D20" i="9" s="1"/>
  <c r="K20" s="1"/>
  <c r="G45" i="13"/>
  <c r="A46"/>
  <c r="G45" i="11"/>
  <c r="A46"/>
  <c r="D19" i="8"/>
  <c r="K19" s="1"/>
  <c r="B20"/>
  <c r="A46"/>
  <c r="D18" i="10"/>
  <c r="K18" s="1"/>
  <c r="B19"/>
  <c r="A45"/>
  <c r="T21" i="13"/>
  <c r="F3" i="10" s="1"/>
  <c r="AF21" i="13"/>
  <c r="S22"/>
  <c r="AF22" s="1"/>
  <c r="B23" i="9"/>
  <c r="A49"/>
  <c r="A47" i="8" l="1"/>
  <c r="D20"/>
  <c r="K20" s="1"/>
  <c r="B21"/>
  <c r="A47" i="11"/>
  <c r="G46"/>
  <c r="G46" i="13"/>
  <c r="A47"/>
  <c r="B24" i="9"/>
  <c r="A50"/>
  <c r="A46" i="10"/>
  <c r="D19"/>
  <c r="K19" s="1"/>
  <c r="B20"/>
  <c r="G46" i="12"/>
  <c r="A47"/>
  <c r="A48" l="1"/>
  <c r="G47"/>
  <c r="D20" i="10"/>
  <c r="K20" s="1"/>
  <c r="B21"/>
  <c r="A47"/>
  <c r="B25" i="9"/>
  <c r="A51"/>
  <c r="A48" i="11"/>
  <c r="G47"/>
  <c r="G47" i="13"/>
  <c r="A48"/>
  <c r="D21" i="8"/>
  <c r="K21" s="1"/>
  <c r="B22"/>
  <c r="A48"/>
  <c r="D21" i="9"/>
  <c r="K21" s="1"/>
  <c r="A49" i="8" l="1"/>
  <c r="D22"/>
  <c r="K22" s="1"/>
  <c r="B23"/>
  <c r="A49" i="13"/>
  <c r="G48"/>
  <c r="A49" i="11"/>
  <c r="G48"/>
  <c r="B26" i="9"/>
  <c r="A52"/>
  <c r="A49" i="12"/>
  <c r="G48"/>
  <c r="D22" i="9"/>
  <c r="K22" s="1"/>
  <c r="A48" i="10"/>
  <c r="D21"/>
  <c r="K21" s="1"/>
  <c r="B22"/>
  <c r="A50" i="11" l="1"/>
  <c r="G49"/>
  <c r="A50" i="13"/>
  <c r="G49"/>
  <c r="A50" i="12"/>
  <c r="G49"/>
  <c r="D23" i="9"/>
  <c r="K23" s="1"/>
  <c r="D24"/>
  <c r="K24" s="1"/>
  <c r="B27"/>
  <c r="A53"/>
  <c r="D23" i="8"/>
  <c r="K23" s="1"/>
  <c r="B24"/>
  <c r="A50"/>
  <c r="D22" i="10"/>
  <c r="K22" s="1"/>
  <c r="B23"/>
  <c r="A49"/>
  <c r="D23" l="1"/>
  <c r="K23" s="1"/>
  <c r="B24"/>
  <c r="A50"/>
  <c r="D24" i="8"/>
  <c r="K24" s="1"/>
  <c r="B25"/>
  <c r="A51"/>
  <c r="B28" i="9"/>
  <c r="A54"/>
  <c r="A51" i="12"/>
  <c r="G50"/>
  <c r="D25" i="9"/>
  <c r="K25" s="1"/>
  <c r="A51" i="13"/>
  <c r="G50"/>
  <c r="A51" i="11"/>
  <c r="G50"/>
  <c r="A52" l="1"/>
  <c r="G51"/>
  <c r="A52" i="13"/>
  <c r="G51"/>
  <c r="D25" i="8"/>
  <c r="K25" s="1"/>
  <c r="B26"/>
  <c r="A52"/>
  <c r="A52" i="12"/>
  <c r="G51"/>
  <c r="D26" i="9"/>
  <c r="K26" s="1"/>
  <c r="B30"/>
  <c r="A55"/>
  <c r="D24" i="10"/>
  <c r="K24" s="1"/>
  <c r="B25"/>
  <c r="A51"/>
  <c r="B31" i="9" l="1"/>
  <c r="A57"/>
  <c r="A53" i="11"/>
  <c r="G52"/>
  <c r="A53" i="12"/>
  <c r="G52"/>
  <c r="D26" i="8"/>
  <c r="K26" s="1"/>
  <c r="B27"/>
  <c r="A53"/>
  <c r="D25" i="10"/>
  <c r="K25" s="1"/>
  <c r="B26"/>
  <c r="A52"/>
  <c r="A53" i="13"/>
  <c r="G52"/>
  <c r="A54" l="1"/>
  <c r="G53"/>
  <c r="D26" i="10"/>
  <c r="K26" s="1"/>
  <c r="B27"/>
  <c r="A53"/>
  <c r="D27" i="8"/>
  <c r="K27" s="1"/>
  <c r="B28"/>
  <c r="A54"/>
  <c r="D27" i="9"/>
  <c r="K27" s="1"/>
  <c r="A54" i="12"/>
  <c r="G53"/>
  <c r="D28" i="9"/>
  <c r="K28" s="1"/>
  <c r="A54" i="11"/>
  <c r="G53"/>
  <c r="B32" i="9"/>
  <c r="A58"/>
  <c r="B34" l="1"/>
  <c r="A59"/>
  <c r="A56" i="11"/>
  <c r="G54"/>
  <c r="D28" i="8"/>
  <c r="K28" s="1"/>
  <c r="B30"/>
  <c r="A55"/>
  <c r="A56" i="13"/>
  <c r="G54"/>
  <c r="A56" i="12"/>
  <c r="G54"/>
  <c r="D27" i="10"/>
  <c r="K27" s="1"/>
  <c r="B28"/>
  <c r="A54"/>
  <c r="D30" i="9"/>
  <c r="K30" s="1"/>
  <c r="A57" i="11" l="1"/>
  <c r="G56"/>
  <c r="A57" i="12"/>
  <c r="G56"/>
  <c r="D31" i="9"/>
  <c r="K31" s="1"/>
  <c r="A57" i="13"/>
  <c r="G56"/>
  <c r="D30" i="8"/>
  <c r="K30" s="1"/>
  <c r="B31"/>
  <c r="A57"/>
  <c r="B35" i="9"/>
  <c r="D28" i="10"/>
  <c r="K28" s="1"/>
  <c r="B30"/>
  <c r="A55"/>
  <c r="D31" i="8" l="1"/>
  <c r="K31" s="1"/>
  <c r="B32"/>
  <c r="A58"/>
  <c r="A58" i="12"/>
  <c r="G57"/>
  <c r="D32" i="9"/>
  <c r="K32" s="1"/>
  <c r="A58" i="11"/>
  <c r="G57"/>
  <c r="D30" i="10"/>
  <c r="K30" s="1"/>
  <c r="B31"/>
  <c r="A57"/>
  <c r="B36" i="9"/>
  <c r="A58" i="13"/>
  <c r="G57"/>
  <c r="A60" i="11" l="1"/>
  <c r="G58"/>
  <c r="A60" i="13"/>
  <c r="G58"/>
  <c r="B37" i="9"/>
  <c r="D31" i="10"/>
  <c r="K31" s="1"/>
  <c r="B32"/>
  <c r="A58"/>
  <c r="A60" i="12"/>
  <c r="G58"/>
  <c r="D34" i="9"/>
  <c r="K34" s="1"/>
  <c r="B34" i="8"/>
  <c r="D32"/>
  <c r="K32" s="1"/>
  <c r="A59"/>
  <c r="D34" l="1"/>
  <c r="K34" s="1"/>
  <c r="B35"/>
  <c r="A61" i="12"/>
  <c r="G60"/>
  <c r="D32" i="10"/>
  <c r="K32" s="1"/>
  <c r="A59"/>
  <c r="B34"/>
  <c r="B38" i="9"/>
  <c r="D35"/>
  <c r="K35" s="1"/>
  <c r="A61" i="13"/>
  <c r="G60"/>
  <c r="A61" i="11"/>
  <c r="G60"/>
  <c r="B39" i="9" l="1"/>
  <c r="B36" i="8"/>
  <c r="D35"/>
  <c r="K35" s="1"/>
  <c r="A62" i="11"/>
  <c r="G61"/>
  <c r="A62" i="13"/>
  <c r="G61"/>
  <c r="B35" i="10"/>
  <c r="D34"/>
  <c r="K34" s="1"/>
  <c r="A62" i="12"/>
  <c r="G61"/>
  <c r="D36" i="9"/>
  <c r="K36" s="1"/>
  <c r="B40" l="1"/>
  <c r="A63" i="12"/>
  <c r="G62"/>
  <c r="D37" i="9"/>
  <c r="K37" s="1"/>
  <c r="D35" i="10"/>
  <c r="K35" s="1"/>
  <c r="B36"/>
  <c r="A63" i="13"/>
  <c r="G62"/>
  <c r="A63" i="11"/>
  <c r="G62"/>
  <c r="D36" i="8"/>
  <c r="K36" s="1"/>
  <c r="B37"/>
  <c r="B38" l="1"/>
  <c r="D37"/>
  <c r="K37" s="1"/>
  <c r="B37" i="10"/>
  <c r="D36"/>
  <c r="K36" s="1"/>
  <c r="A64" i="12"/>
  <c r="G63"/>
  <c r="B41" i="9"/>
  <c r="A64" i="11"/>
  <c r="G63"/>
  <c r="A64" i="13"/>
  <c r="G63"/>
  <c r="A65" l="1"/>
  <c r="G64"/>
  <c r="A65" i="11"/>
  <c r="G64"/>
  <c r="A65" i="12"/>
  <c r="G64"/>
  <c r="D39" i="9"/>
  <c r="K39" s="1"/>
  <c r="D38"/>
  <c r="K38" s="1"/>
  <c r="D37" i="10"/>
  <c r="K37" s="1"/>
  <c r="B38"/>
  <c r="D38" i="8"/>
  <c r="K38" s="1"/>
  <c r="B39"/>
  <c r="B42" i="9"/>
  <c r="B40" i="8" l="1"/>
  <c r="D39"/>
  <c r="K39" s="1"/>
  <c r="B39" i="10"/>
  <c r="D38"/>
  <c r="K38" s="1"/>
  <c r="B43" i="9"/>
  <c r="A66" i="12"/>
  <c r="G65"/>
  <c r="D40" i="9"/>
  <c r="K40" s="1"/>
  <c r="A66" i="11"/>
  <c r="G65"/>
  <c r="A66" i="13"/>
  <c r="G65"/>
  <c r="A67" l="1"/>
  <c r="G66"/>
  <c r="A67" i="11"/>
  <c r="G66"/>
  <c r="A67" i="12"/>
  <c r="G66"/>
  <c r="D41" i="9"/>
  <c r="K41" s="1"/>
  <c r="D39" i="10"/>
  <c r="K39" s="1"/>
  <c r="B40"/>
  <c r="D40" i="8"/>
  <c r="K40" s="1"/>
  <c r="B41"/>
  <c r="B44" i="9"/>
  <c r="B45" l="1"/>
  <c r="B42" i="8"/>
  <c r="D41"/>
  <c r="K41" s="1"/>
  <c r="B41" i="10"/>
  <c r="D40"/>
  <c r="K40" s="1"/>
  <c r="A68" i="12"/>
  <c r="G67"/>
  <c r="A68" i="11"/>
  <c r="G67"/>
  <c r="A68" i="13"/>
  <c r="G67"/>
  <c r="B46" i="9" l="1"/>
  <c r="A69" i="13"/>
  <c r="G68"/>
  <c r="A69" i="11"/>
  <c r="G68"/>
  <c r="A69" i="12"/>
  <c r="G68"/>
  <c r="D42" i="9"/>
  <c r="K42" s="1"/>
  <c r="D43"/>
  <c r="K43" s="1"/>
  <c r="D41" i="10"/>
  <c r="K41" s="1"/>
  <c r="B42"/>
  <c r="D42" i="8"/>
  <c r="K42" s="1"/>
  <c r="B43"/>
  <c r="A70" i="12" l="1"/>
  <c r="G69"/>
  <c r="A70" i="11"/>
  <c r="G69"/>
  <c r="A70" i="13"/>
  <c r="G69"/>
  <c r="B47" i="9"/>
  <c r="B44" i="8"/>
  <c r="D43"/>
  <c r="K43" s="1"/>
  <c r="B43" i="10"/>
  <c r="D42"/>
  <c r="K42" s="1"/>
  <c r="D43" l="1"/>
  <c r="K43" s="1"/>
  <c r="B44"/>
  <c r="D44" i="8"/>
  <c r="K44" s="1"/>
  <c r="B45"/>
  <c r="A71" i="13"/>
  <c r="G70"/>
  <c r="A71" i="11"/>
  <c r="G70"/>
  <c r="A71" i="12"/>
  <c r="G70"/>
  <c r="D45" i="9"/>
  <c r="K45" s="1"/>
  <c r="D44"/>
  <c r="K44" s="1"/>
  <c r="B48"/>
  <c r="B46" i="8" l="1"/>
  <c r="D45"/>
  <c r="K45" s="1"/>
  <c r="B45" i="10"/>
  <c r="D44"/>
  <c r="K44" s="1"/>
  <c r="B49" i="9"/>
  <c r="A72" i="12"/>
  <c r="G71"/>
  <c r="D46" i="9"/>
  <c r="K46" s="1"/>
  <c r="A72" i="11"/>
  <c r="G71"/>
  <c r="A72" i="13"/>
  <c r="G71"/>
  <c r="A73" l="1"/>
  <c r="G72"/>
  <c r="A73" i="11"/>
  <c r="G72"/>
  <c r="B50" i="9"/>
  <c r="A73" i="12"/>
  <c r="G72"/>
  <c r="D47" i="9"/>
  <c r="K47" s="1"/>
  <c r="D45" i="10"/>
  <c r="K45" s="1"/>
  <c r="B46"/>
  <c r="D46" i="8"/>
  <c r="K46" s="1"/>
  <c r="B47"/>
  <c r="B48" l="1"/>
  <c r="D47"/>
  <c r="K47" s="1"/>
  <c r="B47" i="10"/>
  <c r="D46"/>
  <c r="K46" s="1"/>
  <c r="A74" i="12"/>
  <c r="G73"/>
  <c r="B51" i="9"/>
  <c r="A74" i="11"/>
  <c r="G73"/>
  <c r="A74" i="13"/>
  <c r="G73"/>
  <c r="A75" l="1"/>
  <c r="G74"/>
  <c r="A75" i="11"/>
  <c r="G74"/>
  <c r="A75" i="12"/>
  <c r="G74"/>
  <c r="D49" i="9"/>
  <c r="K49" s="1"/>
  <c r="D48"/>
  <c r="K48" s="1"/>
  <c r="D47" i="10"/>
  <c r="K47" s="1"/>
  <c r="B48"/>
  <c r="D48" i="8"/>
  <c r="K48" s="1"/>
  <c r="B49"/>
  <c r="B52" i="9"/>
  <c r="B53" l="1"/>
  <c r="A76" i="12"/>
  <c r="G75"/>
  <c r="D50" i="9"/>
  <c r="K50" s="1"/>
  <c r="A76" i="11"/>
  <c r="G75"/>
  <c r="A76" i="13"/>
  <c r="G75"/>
  <c r="D49" i="8"/>
  <c r="K49" s="1"/>
  <c r="B50"/>
  <c r="B49" i="10"/>
  <c r="D48"/>
  <c r="K48" s="1"/>
  <c r="D49" l="1"/>
  <c r="K49" s="1"/>
  <c r="B50"/>
  <c r="B51" i="8"/>
  <c r="D50"/>
  <c r="K50" s="1"/>
  <c r="A77" i="12"/>
  <c r="G76"/>
  <c r="D51" i="9"/>
  <c r="K51" s="1"/>
  <c r="A77" i="13"/>
  <c r="G76"/>
  <c r="A77" i="11"/>
  <c r="G76"/>
  <c r="B54" i="9"/>
  <c r="B51" i="10" l="1"/>
  <c r="D50"/>
  <c r="K50" s="1"/>
  <c r="B55" i="9"/>
  <c r="A78" i="11"/>
  <c r="G77"/>
  <c r="A78" i="13"/>
  <c r="G77"/>
  <c r="A78" i="12"/>
  <c r="G77"/>
  <c r="D51" i="8"/>
  <c r="K51" s="1"/>
  <c r="B52"/>
  <c r="B53" l="1"/>
  <c r="D52"/>
  <c r="K52" s="1"/>
  <c r="A79" i="12"/>
  <c r="G78"/>
  <c r="D53" i="9"/>
  <c r="K53" s="1"/>
  <c r="D52"/>
  <c r="K52" s="1"/>
  <c r="A79" i="13"/>
  <c r="G78"/>
  <c r="A79" i="11"/>
  <c r="G78"/>
  <c r="D51" i="10"/>
  <c r="K51" s="1"/>
  <c r="B52"/>
  <c r="B57" i="9"/>
  <c r="A80" i="11" l="1"/>
  <c r="G79"/>
  <c r="A80" i="13"/>
  <c r="G79"/>
  <c r="A80" i="12"/>
  <c r="G79"/>
  <c r="D53" i="8"/>
  <c r="K53" s="1"/>
  <c r="B54"/>
  <c r="B58" i="9"/>
  <c r="B53" i="10"/>
  <c r="D52"/>
  <c r="K52" s="1"/>
  <c r="D53" l="1"/>
  <c r="K53" s="1"/>
  <c r="B54"/>
  <c r="A81" i="12"/>
  <c r="G80"/>
  <c r="D54" i="9"/>
  <c r="K54" s="1"/>
  <c r="D55"/>
  <c r="K55" s="1"/>
  <c r="A81" i="13"/>
  <c r="G80"/>
  <c r="A81" i="11"/>
  <c r="G80"/>
  <c r="B59" i="9"/>
  <c r="B55" i="8"/>
  <c r="D54"/>
  <c r="K54" s="1"/>
  <c r="B55" i="10" l="1"/>
  <c r="D54"/>
  <c r="K54" s="1"/>
  <c r="D55" i="8"/>
  <c r="K55" s="1"/>
  <c r="B57"/>
  <c r="A83" i="11"/>
  <c r="G81"/>
  <c r="A83" i="13"/>
  <c r="G81"/>
  <c r="A83" i="12"/>
  <c r="G81"/>
  <c r="D57" i="9"/>
  <c r="K57" s="1"/>
  <c r="A84" i="12" l="1"/>
  <c r="G83"/>
  <c r="D58" i="9"/>
  <c r="K58" s="1"/>
  <c r="A84" i="13"/>
  <c r="G83"/>
  <c r="A84" i="11"/>
  <c r="G83"/>
  <c r="D55" i="10"/>
  <c r="K55" s="1"/>
  <c r="B57"/>
  <c r="B58" i="8"/>
  <c r="D57"/>
  <c r="K57" s="1"/>
  <c r="B58" i="10" l="1"/>
  <c r="D57"/>
  <c r="K57" s="1"/>
  <c r="A85" i="12"/>
  <c r="G85" s="1"/>
  <c r="D19" i="9" s="1"/>
  <c r="K19" s="1"/>
  <c r="G84" i="12"/>
  <c r="D59" i="9"/>
  <c r="K59" s="1"/>
  <c r="D58" i="8"/>
  <c r="K58" s="1"/>
  <c r="B59"/>
  <c r="A85" i="11"/>
  <c r="G85" s="1"/>
  <c r="G84"/>
  <c r="A85" i="13"/>
  <c r="G85" s="1"/>
  <c r="G84"/>
  <c r="D58" i="10" l="1"/>
  <c r="K58" s="1"/>
  <c r="B59"/>
  <c r="D59" s="1"/>
  <c r="K59" s="1"/>
  <c r="D59" i="8"/>
  <c r="K59" s="1"/>
</calcChain>
</file>

<file path=xl/sharedStrings.xml><?xml version="1.0" encoding="utf-8"?>
<sst xmlns="http://schemas.openxmlformats.org/spreadsheetml/2006/main" count="1162" uniqueCount="169">
  <si>
    <t>Rate Comparison</t>
  </si>
  <si>
    <t>Sub Wrap:</t>
  </si>
  <si>
    <t>Labor Category</t>
  </si>
  <si>
    <t>ManTech</t>
  </si>
  <si>
    <t>Max Rate</t>
  </si>
  <si>
    <t>Gov't (On-Site)</t>
  </si>
  <si>
    <t>Optional Categories</t>
  </si>
  <si>
    <t>Contr (Off-Site)</t>
  </si>
  <si>
    <t>RFP:</t>
  </si>
  <si>
    <t>PL:</t>
  </si>
  <si>
    <t>Title:</t>
  </si>
  <si>
    <t>Offeror:</t>
  </si>
  <si>
    <t>Report:</t>
  </si>
  <si>
    <t>Fully Burdened Rate Detail</t>
  </si>
  <si>
    <t>Start</t>
  </si>
  <si>
    <t>End</t>
  </si>
  <si>
    <t>Cost Ctr</t>
  </si>
  <si>
    <t>Site</t>
  </si>
  <si>
    <t>Burden Code</t>
  </si>
  <si>
    <t>Esc. or Sub Fee</t>
  </si>
  <si>
    <t>Esc. Factor</t>
  </si>
  <si>
    <t>PRB</t>
  </si>
  <si>
    <t>Overhead</t>
  </si>
  <si>
    <t>Overtime</t>
  </si>
  <si>
    <t>Travel</t>
  </si>
  <si>
    <t>DBA Insurance</t>
  </si>
  <si>
    <t>G&amp;A</t>
  </si>
  <si>
    <t>Cost</t>
  </si>
  <si>
    <t>Profit / Fee</t>
  </si>
  <si>
    <t>Annual Esc. / Fee</t>
  </si>
  <si>
    <t>Contr</t>
  </si>
  <si>
    <t>Govt</t>
  </si>
  <si>
    <t>Contr WD</t>
  </si>
  <si>
    <t>Govt WD</t>
  </si>
  <si>
    <t>Contr - IWA</t>
  </si>
  <si>
    <t>Govt - IWA</t>
  </si>
  <si>
    <t>Contr - IWA2</t>
  </si>
  <si>
    <t>Govt - IWA2</t>
  </si>
  <si>
    <t>Contr - OT</t>
  </si>
  <si>
    <t>Govt - OT</t>
  </si>
  <si>
    <t>Contr WD - OT</t>
  </si>
  <si>
    <t>Govt WD - OT</t>
  </si>
  <si>
    <t>Govt_Sub</t>
  </si>
  <si>
    <t>Contr_Sub</t>
  </si>
  <si>
    <t>Materials</t>
  </si>
  <si>
    <t>ODCs</t>
  </si>
  <si>
    <t>(B+C+D+E)</t>
  </si>
  <si>
    <t>A</t>
  </si>
  <si>
    <t>B</t>
  </si>
  <si>
    <t>C</t>
  </si>
  <si>
    <t>D</t>
  </si>
  <si>
    <t>E</t>
  </si>
  <si>
    <t>F</t>
  </si>
  <si>
    <t>G</t>
  </si>
  <si>
    <t>FILTER (RATES)</t>
  </si>
  <si>
    <t>FILTER (TOTALS)</t>
  </si>
  <si>
    <t>Company</t>
  </si>
  <si>
    <t>Name/Code</t>
  </si>
  <si>
    <t>HIDE</t>
  </si>
  <si>
    <t>Base Rate</t>
  </si>
  <si>
    <t>Esc. Rate</t>
  </si>
  <si>
    <t>Man Day
Sell Rate</t>
  </si>
  <si>
    <t>Hours/Qty</t>
  </si>
  <si>
    <t>Amount</t>
  </si>
  <si>
    <t>Labor</t>
  </si>
  <si>
    <t>Total</t>
  </si>
  <si>
    <t>Delta</t>
  </si>
  <si>
    <t>Optional Labor Categories</t>
  </si>
  <si>
    <t>Labor Total:</t>
  </si>
  <si>
    <t>Effective</t>
  </si>
  <si>
    <t>Materials / Other Direct Costs</t>
  </si>
  <si>
    <t>ODC</t>
  </si>
  <si>
    <t>Materials/ODCs Total:</t>
  </si>
  <si>
    <t>Grand Total:</t>
  </si>
  <si>
    <t>Total Hrs. %</t>
  </si>
  <si>
    <t>Total $ %</t>
  </si>
  <si>
    <t>Sub Hr %</t>
  </si>
  <si>
    <t>Sub $ %</t>
  </si>
  <si>
    <t>Hours</t>
  </si>
  <si>
    <t>N/A</t>
  </si>
  <si>
    <t>Total:</t>
  </si>
  <si>
    <t>Altran</t>
  </si>
  <si>
    <t>Eurocity</t>
  </si>
  <si>
    <t>NCIM</t>
  </si>
  <si>
    <t>KFM</t>
  </si>
  <si>
    <t>CTC</t>
  </si>
  <si>
    <t>Project Managers Level 1</t>
  </si>
  <si>
    <t>Project Managers Level 2</t>
  </si>
  <si>
    <t>Project Managers Level 3</t>
  </si>
  <si>
    <t>Project Managers Level 4</t>
  </si>
  <si>
    <t>Contracting Specialists Level 2</t>
  </si>
  <si>
    <t>Contracting Specialists Level 3</t>
  </si>
  <si>
    <t>ILS Specialists Level 2</t>
  </si>
  <si>
    <t>ILS Specialists Level 3</t>
  </si>
  <si>
    <t>Cost Estimator/Analysts Level 2</t>
  </si>
  <si>
    <t>Cost Estimator/Analysts Level 3</t>
  </si>
  <si>
    <t>Documentation Specialist Level 2</t>
  </si>
  <si>
    <t>Documentation Specialist Level 3</t>
  </si>
  <si>
    <t>Technical Writer/Editiors Level 2</t>
  </si>
  <si>
    <t>Technical Writer/Editiors Level 3</t>
  </si>
  <si>
    <t>Building Maintence Specialists Level 2</t>
  </si>
  <si>
    <t>Building Maintence Specialists Level 3</t>
  </si>
  <si>
    <t>Lawyers Level 2</t>
  </si>
  <si>
    <t>Human Resources Specialist Level 2</t>
  </si>
  <si>
    <t>Human Resources Specialist Level 3</t>
  </si>
  <si>
    <t>Administrative Assistants Level 5</t>
  </si>
  <si>
    <t>Finance &amp; Accounting Specialist Level 2</t>
  </si>
  <si>
    <t>Finance &amp; Accounting Specialist Level 3</t>
  </si>
  <si>
    <t>IT Research Analyst - Level 2</t>
  </si>
  <si>
    <t>Business Process Analyst - Level 2</t>
  </si>
  <si>
    <t>Paralegal (Asst to Lawyer) - Level 3</t>
  </si>
  <si>
    <t>CO-12863-SSC</t>
  </si>
  <si>
    <t>Support Area 3 - Programme and Acquisition Support</t>
  </si>
  <si>
    <t>P-12289</t>
  </si>
  <si>
    <t>ManTech Global Services Corporation</t>
  </si>
  <si>
    <t>Contr/Govt</t>
  </si>
  <si>
    <t>Base Year</t>
  </si>
  <si>
    <t>INTL</t>
  </si>
  <si>
    <t>ESD</t>
  </si>
  <si>
    <t>Sub 6</t>
  </si>
  <si>
    <t>Sub 7</t>
  </si>
  <si>
    <t>Sub 8</t>
  </si>
  <si>
    <t>Sub 9</t>
  </si>
  <si>
    <t>Sub 10</t>
  </si>
  <si>
    <t>Sub 11</t>
  </si>
  <si>
    <t>Sub 12</t>
  </si>
  <si>
    <t>Sub 13</t>
  </si>
  <si>
    <t>Sub 14</t>
  </si>
  <si>
    <t>Sub 15</t>
  </si>
  <si>
    <t>Sub 16</t>
  </si>
  <si>
    <t>Sub 17</t>
  </si>
  <si>
    <t>Sub 18</t>
  </si>
  <si>
    <t>Sub 19</t>
  </si>
  <si>
    <t>Sub 20</t>
  </si>
  <si>
    <t>Option Year 1</t>
  </si>
  <si>
    <t>Option Year 2</t>
  </si>
  <si>
    <t>ITEK-3-A-11</t>
  </si>
  <si>
    <t>ADSV-3-A-08</t>
  </si>
  <si>
    <t>ITEK-3-D-11</t>
  </si>
  <si>
    <t>ADSV-3-D-08</t>
  </si>
  <si>
    <t>PROJ-3-D-12</t>
  </si>
  <si>
    <t>PROJ-3-D-11</t>
  </si>
  <si>
    <t>PROJ-3-D-08</t>
  </si>
  <si>
    <t>PROJ-3-D-06</t>
  </si>
  <si>
    <t>ADSV-3-D-11</t>
  </si>
  <si>
    <t>LOGS-3-D-11</t>
  </si>
  <si>
    <t>LOGS-3-D-08</t>
  </si>
  <si>
    <t>FINA-3-D-11</t>
  </si>
  <si>
    <t>FINA-3-D-08</t>
  </si>
  <si>
    <t>GART-3-D-11</t>
  </si>
  <si>
    <t>GART-3-D-08</t>
  </si>
  <si>
    <t>FACI-3-D-11</t>
  </si>
  <si>
    <t>FACI-3-D-08</t>
  </si>
  <si>
    <t>ADSV-3-D-02</t>
  </si>
  <si>
    <t>PROJ-3-A-12</t>
  </si>
  <si>
    <t>PROJ-3-A-11</t>
  </si>
  <si>
    <t>PROJ-3-A-08</t>
  </si>
  <si>
    <t>PROJ-3-A-06</t>
  </si>
  <si>
    <t>ADSV-3-A-11</t>
  </si>
  <si>
    <t>LOGS-3-A-11</t>
  </si>
  <si>
    <t>LOGS-3-A-08</t>
  </si>
  <si>
    <t>FINA-3-A-11</t>
  </si>
  <si>
    <t>FINA-3-A-08</t>
  </si>
  <si>
    <t>GART-3-A-11</t>
  </si>
  <si>
    <t>GART-3-A-08</t>
  </si>
  <si>
    <t>FACI-3-A-11</t>
  </si>
  <si>
    <t>FACI-3-A-08</t>
  </si>
  <si>
    <t>ADSV-3-A-02</t>
  </si>
  <si>
    <t>Rate to Use</t>
  </si>
</sst>
</file>

<file path=xl/styles.xml><?xml version="1.0" encoding="utf-8"?>
<styleSheet xmlns="http://schemas.openxmlformats.org/spreadsheetml/2006/main">
  <numFmts count="1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9" formatCode="_(&quot;$&quot;* #,##0_);_(&quot;$&quot;* \(#,##0\);_(&quot;$&quot;* &quot;-&quot;??_);_(@_)"/>
    <numFmt numFmtId="173" formatCode="_(* #,##0_);_(* \(#,##0\);_(* &quot;-&quot;??_);_(@_)"/>
    <numFmt numFmtId="183" formatCode="&quot;$&quot;#,##0.00"/>
    <numFmt numFmtId="202" formatCode="_(&quot;$&quot;* #,##0.00_);_(&quot;$&quot;* \(#,##0.00\);_(&quot;$&quot;* &quot;-&quot;_);_(@_)"/>
    <numFmt numFmtId="205" formatCode="_(* #,##0.00000_);_(* \(#,##0.00000\);_(* &quot;-&quot;??_);_(@_)"/>
  </numFmts>
  <fonts count="2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b/>
      <u/>
      <sz val="10"/>
      <color indexed="9"/>
      <name val="Arial"/>
      <family val="2"/>
    </font>
    <font>
      <b/>
      <sz val="12"/>
      <name val="Arial"/>
      <family val="2"/>
    </font>
    <font>
      <sz val="10"/>
      <color indexed="22"/>
      <name val="Arial"/>
      <family val="2"/>
    </font>
    <font>
      <b/>
      <u val="singleAccounting"/>
      <sz val="10"/>
      <name val="Arial"/>
      <family val="2"/>
    </font>
    <font>
      <b/>
      <sz val="14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4" fillId="0" borderId="1">
      <alignment horizontal="center"/>
    </xf>
  </cellStyleXfs>
  <cellXfs count="211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44" fontId="6" fillId="0" borderId="0" xfId="0" applyNumberFormat="1" applyFont="1"/>
    <xf numFmtId="0" fontId="9" fillId="0" borderId="0" xfId="0" applyFont="1"/>
    <xf numFmtId="44" fontId="0" fillId="0" borderId="0" xfId="0" applyNumberFormat="1"/>
    <xf numFmtId="0" fontId="9" fillId="0" borderId="0" xfId="0" applyFont="1" applyFill="1" applyBorder="1"/>
    <xf numFmtId="0" fontId="9" fillId="0" borderId="2" xfId="0" applyFont="1" applyFill="1" applyBorder="1"/>
    <xf numFmtId="0" fontId="9" fillId="0" borderId="3" xfId="0" applyFont="1" applyFill="1" applyBorder="1" applyAlignment="1">
      <alignment horizontal="left"/>
    </xf>
    <xf numFmtId="0" fontId="9" fillId="0" borderId="3" xfId="0" applyFont="1" applyFill="1" applyBorder="1"/>
    <xf numFmtId="0" fontId="6" fillId="0" borderId="3" xfId="0" applyFont="1" applyFill="1" applyBorder="1"/>
    <xf numFmtId="0" fontId="9" fillId="0" borderId="4" xfId="0" applyFont="1" applyFill="1" applyBorder="1"/>
    <xf numFmtId="0" fontId="9" fillId="0" borderId="5" xfId="0" applyFont="1" applyFill="1" applyBorder="1"/>
    <xf numFmtId="0" fontId="9" fillId="0" borderId="0" xfId="0" applyFont="1" applyFill="1"/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/>
    <xf numFmtId="0" fontId="9" fillId="0" borderId="8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9" xfId="0" applyFont="1" applyFill="1" applyBorder="1"/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/>
    <xf numFmtId="0" fontId="6" fillId="0" borderId="1" xfId="0" applyFont="1" applyFill="1" applyBorder="1"/>
    <xf numFmtId="0" fontId="9" fillId="0" borderId="12" xfId="0" applyFont="1" applyFill="1" applyBorder="1"/>
    <xf numFmtId="10" fontId="9" fillId="0" borderId="1" xfId="3" applyNumberFormat="1" applyFont="1" applyFill="1" applyBorder="1"/>
    <xf numFmtId="0" fontId="9" fillId="0" borderId="13" xfId="0" applyFont="1" applyFill="1" applyBorder="1"/>
    <xf numFmtId="0" fontId="9" fillId="0" borderId="14" xfId="0" applyFont="1" applyFill="1" applyBorder="1" applyAlignment="1">
      <alignment horizontal="center"/>
    </xf>
    <xf numFmtId="0" fontId="6" fillId="0" borderId="0" xfId="0" applyFont="1" applyFill="1" applyBorder="1"/>
    <xf numFmtId="169" fontId="9" fillId="0" borderId="15" xfId="2" applyNumberFormat="1" applyFont="1" applyFill="1" applyBorder="1" applyAlignment="1"/>
    <xf numFmtId="0" fontId="9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left"/>
    </xf>
    <xf numFmtId="14" fontId="9" fillId="0" borderId="22" xfId="0" applyNumberFormat="1" applyFont="1" applyFill="1" applyBorder="1" applyAlignment="1">
      <alignment horizontal="center"/>
    </xf>
    <xf numFmtId="14" fontId="9" fillId="0" borderId="16" xfId="0" applyNumberFormat="1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0" fontId="9" fillId="0" borderId="17" xfId="0" applyFont="1" applyFill="1" applyBorder="1"/>
    <xf numFmtId="0" fontId="10" fillId="0" borderId="19" xfId="0" applyFont="1" applyFill="1" applyBorder="1" applyAlignment="1">
      <alignment horizontal="center"/>
    </xf>
    <xf numFmtId="0" fontId="10" fillId="0" borderId="20" xfId="0" applyFont="1" applyFill="1" applyBorder="1"/>
    <xf numFmtId="0" fontId="10" fillId="0" borderId="19" xfId="0" applyFont="1" applyFill="1" applyBorder="1" applyAlignment="1">
      <alignment horizontal="center" wrapText="1"/>
    </xf>
    <xf numFmtId="0" fontId="10" fillId="0" borderId="18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9" fillId="0" borderId="23" xfId="3" applyNumberFormat="1" applyFont="1" applyFill="1" applyBorder="1" applyAlignment="1">
      <alignment horizontal="center"/>
    </xf>
    <xf numFmtId="0" fontId="9" fillId="0" borderId="24" xfId="3" applyNumberFormat="1" applyFont="1" applyFill="1" applyBorder="1" applyAlignment="1">
      <alignment horizontal="center"/>
    </xf>
    <xf numFmtId="0" fontId="9" fillId="2" borderId="25" xfId="0" applyFont="1" applyFill="1" applyBorder="1"/>
    <xf numFmtId="10" fontId="9" fillId="0" borderId="26" xfId="3" applyNumberFormat="1" applyFont="1" applyFill="1" applyBorder="1" applyAlignment="1">
      <alignment horizontal="center"/>
    </xf>
    <xf numFmtId="205" fontId="9" fillId="0" borderId="26" xfId="1" applyNumberFormat="1" applyFont="1" applyFill="1" applyBorder="1" applyAlignment="1">
      <alignment horizontal="center"/>
    </xf>
    <xf numFmtId="10" fontId="9" fillId="0" borderId="26" xfId="3" applyNumberFormat="1" applyFont="1" applyFill="1" applyBorder="1"/>
    <xf numFmtId="10" fontId="9" fillId="2" borderId="26" xfId="3" applyNumberFormat="1" applyFont="1" applyFill="1" applyBorder="1"/>
    <xf numFmtId="10" fontId="9" fillId="0" borderId="24" xfId="3" applyNumberFormat="1" applyFont="1" applyFill="1" applyBorder="1"/>
    <xf numFmtId="10" fontId="9" fillId="2" borderId="27" xfId="3" applyNumberFormat="1" applyFont="1" applyFill="1" applyBorder="1"/>
    <xf numFmtId="10" fontId="9" fillId="0" borderId="28" xfId="3" applyNumberFormat="1" applyFont="1" applyFill="1" applyBorder="1" applyAlignment="1">
      <alignment horizontal="center"/>
    </xf>
    <xf numFmtId="10" fontId="9" fillId="0" borderId="29" xfId="3" applyNumberFormat="1" applyFont="1" applyFill="1" applyBorder="1"/>
    <xf numFmtId="0" fontId="9" fillId="0" borderId="30" xfId="3" applyNumberFormat="1" applyFont="1" applyFill="1" applyBorder="1" applyAlignment="1">
      <alignment horizontal="center"/>
    </xf>
    <xf numFmtId="0" fontId="9" fillId="0" borderId="31" xfId="3" applyNumberFormat="1" applyFont="1" applyFill="1" applyBorder="1" applyAlignment="1">
      <alignment horizontal="center"/>
    </xf>
    <xf numFmtId="0" fontId="9" fillId="2" borderId="32" xfId="0" applyFont="1" applyFill="1" applyBorder="1"/>
    <xf numFmtId="10" fontId="9" fillId="2" borderId="33" xfId="3" applyNumberFormat="1" applyFont="1" applyFill="1" applyBorder="1"/>
    <xf numFmtId="10" fontId="9" fillId="0" borderId="31" xfId="3" applyNumberFormat="1" applyFont="1" applyFill="1" applyBorder="1"/>
    <xf numFmtId="10" fontId="9" fillId="2" borderId="34" xfId="3" applyNumberFormat="1" applyFont="1" applyFill="1" applyBorder="1"/>
    <xf numFmtId="10" fontId="9" fillId="0" borderId="32" xfId="3" applyNumberFormat="1" applyFont="1" applyFill="1" applyBorder="1" applyAlignment="1">
      <alignment horizontal="center"/>
    </xf>
    <xf numFmtId="205" fontId="9" fillId="0" borderId="33" xfId="1" applyNumberFormat="1" applyFont="1" applyFill="1" applyBorder="1" applyAlignment="1">
      <alignment horizontal="center"/>
    </xf>
    <xf numFmtId="10" fontId="9" fillId="0" borderId="33" xfId="3" applyNumberFormat="1" applyFont="1" applyFill="1" applyBorder="1"/>
    <xf numFmtId="10" fontId="9" fillId="0" borderId="34" xfId="3" applyNumberFormat="1" applyFont="1" applyFill="1" applyBorder="1"/>
    <xf numFmtId="10" fontId="9" fillId="0" borderId="33" xfId="3" applyNumberFormat="1" applyFont="1" applyFill="1" applyBorder="1" applyAlignment="1">
      <alignment horizontal="center"/>
    </xf>
    <xf numFmtId="0" fontId="9" fillId="2" borderId="28" xfId="0" applyFont="1" applyFill="1" applyBorder="1"/>
    <xf numFmtId="44" fontId="9" fillId="0" borderId="0" xfId="0" applyNumberFormat="1" applyFont="1" applyFill="1" applyBorder="1"/>
    <xf numFmtId="164" fontId="9" fillId="0" borderId="28" xfId="3" applyNumberFormat="1" applyFont="1" applyFill="1" applyBorder="1" applyAlignment="1">
      <alignment horizontal="center"/>
    </xf>
    <xf numFmtId="0" fontId="9" fillId="2" borderId="35" xfId="0" applyFont="1" applyFill="1" applyBorder="1"/>
    <xf numFmtId="10" fontId="9" fillId="0" borderId="36" xfId="3" applyNumberFormat="1" applyFont="1" applyFill="1" applyBorder="1" applyAlignment="1">
      <alignment horizontal="center"/>
    </xf>
    <xf numFmtId="205" fontId="9" fillId="0" borderId="36" xfId="1" applyNumberFormat="1" applyFont="1" applyFill="1" applyBorder="1" applyAlignment="1">
      <alignment horizontal="center"/>
    </xf>
    <xf numFmtId="10" fontId="9" fillId="0" borderId="36" xfId="3" applyNumberFormat="1" applyFont="1" applyFill="1" applyBorder="1"/>
    <xf numFmtId="10" fontId="9" fillId="0" borderId="37" xfId="3" applyNumberFormat="1" applyFont="1" applyFill="1" applyBorder="1"/>
    <xf numFmtId="10" fontId="9" fillId="2" borderId="36" xfId="3" applyNumberFormat="1" applyFont="1" applyFill="1" applyBorder="1"/>
    <xf numFmtId="10" fontId="9" fillId="0" borderId="38" xfId="3" applyNumberFormat="1" applyFont="1" applyFill="1" applyBorder="1"/>
    <xf numFmtId="10" fontId="9" fillId="2" borderId="39" xfId="3" applyNumberFormat="1" applyFont="1" applyFill="1" applyBorder="1"/>
    <xf numFmtId="164" fontId="9" fillId="0" borderId="35" xfId="3" applyNumberFormat="1" applyFont="1" applyFill="1" applyBorder="1" applyAlignment="1">
      <alignment horizontal="center"/>
    </xf>
    <xf numFmtId="10" fontId="9" fillId="0" borderId="39" xfId="3" applyNumberFormat="1" applyFont="1" applyFill="1" applyBorder="1"/>
    <xf numFmtId="10" fontId="9" fillId="0" borderId="40" xfId="3" applyNumberFormat="1" applyFont="1" applyFill="1" applyBorder="1" applyAlignment="1">
      <alignment horizontal="center"/>
    </xf>
    <xf numFmtId="205" fontId="9" fillId="0" borderId="40" xfId="1" applyNumberFormat="1" applyFont="1" applyFill="1" applyBorder="1" applyAlignment="1">
      <alignment horizontal="center"/>
    </xf>
    <xf numFmtId="10" fontId="9" fillId="0" borderId="40" xfId="3" applyNumberFormat="1" applyFont="1" applyFill="1" applyBorder="1"/>
    <xf numFmtId="10" fontId="9" fillId="2" borderId="40" xfId="3" applyNumberFormat="1" applyFont="1" applyFill="1" applyBorder="1"/>
    <xf numFmtId="10" fontId="9" fillId="0" borderId="41" xfId="3" applyNumberFormat="1" applyFont="1" applyFill="1" applyBorder="1"/>
    <xf numFmtId="164" fontId="9" fillId="0" borderId="25" xfId="3" applyNumberFormat="1" applyFont="1" applyFill="1" applyBorder="1" applyAlignment="1">
      <alignment horizontal="center"/>
    </xf>
    <xf numFmtId="10" fontId="9" fillId="0" borderId="27" xfId="3" applyNumberFormat="1" applyFont="1" applyFill="1" applyBorder="1"/>
    <xf numFmtId="0" fontId="9" fillId="0" borderId="42" xfId="3" applyNumberFormat="1" applyFont="1" applyFill="1" applyBorder="1" applyAlignment="1">
      <alignment horizontal="center"/>
    </xf>
    <xf numFmtId="0" fontId="9" fillId="0" borderId="38" xfId="3" applyNumberFormat="1" applyFont="1" applyFill="1" applyBorder="1" applyAlignment="1">
      <alignment horizontal="center"/>
    </xf>
    <xf numFmtId="0" fontId="9" fillId="2" borderId="43" xfId="0" applyFont="1" applyFill="1" applyBorder="1"/>
    <xf numFmtId="10" fontId="9" fillId="0" borderId="44" xfId="3" applyNumberFormat="1" applyFont="1" applyFill="1" applyBorder="1" applyAlignment="1">
      <alignment horizontal="center"/>
    </xf>
    <xf numFmtId="205" fontId="9" fillId="0" borderId="44" xfId="1" applyNumberFormat="1" applyFont="1" applyFill="1" applyBorder="1" applyAlignment="1">
      <alignment horizontal="center"/>
    </xf>
    <xf numFmtId="10" fontId="9" fillId="0" borderId="44" xfId="3" applyNumberFormat="1" applyFont="1" applyFill="1" applyBorder="1"/>
    <xf numFmtId="10" fontId="9" fillId="0" borderId="45" xfId="3" applyNumberFormat="1" applyFont="1" applyFill="1" applyBorder="1"/>
    <xf numFmtId="10" fontId="9" fillId="2" borderId="44" xfId="3" applyNumberFormat="1" applyFont="1" applyFill="1" applyBorder="1"/>
    <xf numFmtId="10" fontId="9" fillId="0" borderId="46" xfId="3" applyNumberFormat="1" applyFont="1" applyFill="1" applyBorder="1"/>
    <xf numFmtId="10" fontId="9" fillId="2" borderId="47" xfId="3" applyNumberFormat="1" applyFont="1" applyFill="1" applyBorder="1"/>
    <xf numFmtId="164" fontId="9" fillId="0" borderId="43" xfId="3" applyNumberFormat="1" applyFont="1" applyFill="1" applyBorder="1" applyAlignment="1">
      <alignment horizontal="center"/>
    </xf>
    <xf numFmtId="10" fontId="9" fillId="0" borderId="47" xfId="3" applyNumberFormat="1" applyFont="1" applyFill="1" applyBorder="1"/>
    <xf numFmtId="0" fontId="9" fillId="0" borderId="48" xfId="0" applyFont="1" applyFill="1" applyBorder="1"/>
    <xf numFmtId="0" fontId="9" fillId="0" borderId="48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5" fontId="9" fillId="0" borderId="0" xfId="0" applyNumberFormat="1" applyFont="1" applyFill="1" applyBorder="1" applyAlignment="1">
      <alignment horizontal="center"/>
    </xf>
    <xf numFmtId="183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center"/>
    </xf>
    <xf numFmtId="0" fontId="10" fillId="0" borderId="7" xfId="0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/>
    </xf>
    <xf numFmtId="0" fontId="10" fillId="0" borderId="0" xfId="0" applyFont="1" applyFill="1" applyAlignment="1">
      <alignment horizontal="right"/>
    </xf>
    <xf numFmtId="0" fontId="13" fillId="3" borderId="49" xfId="0" applyFont="1" applyFill="1" applyBorder="1"/>
    <xf numFmtId="0" fontId="14" fillId="3" borderId="50" xfId="0" applyFont="1" applyFill="1" applyBorder="1"/>
    <xf numFmtId="0" fontId="8" fillId="3" borderId="50" xfId="0" applyFont="1" applyFill="1" applyBorder="1"/>
    <xf numFmtId="0" fontId="8" fillId="3" borderId="50" xfId="0" applyFont="1" applyFill="1" applyBorder="1" applyAlignment="1">
      <alignment horizontal="center"/>
    </xf>
    <xf numFmtId="0" fontId="14" fillId="3" borderId="50" xfId="0" applyFont="1" applyFill="1" applyBorder="1" applyAlignment="1">
      <alignment horizontal="right"/>
    </xf>
    <xf numFmtId="0" fontId="14" fillId="3" borderId="51" xfId="0" applyFont="1" applyFill="1" applyBorder="1" applyAlignment="1">
      <alignment horizontal="right"/>
    </xf>
    <xf numFmtId="0" fontId="14" fillId="3" borderId="5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15" fillId="0" borderId="7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173" fontId="9" fillId="0" borderId="7" xfId="1" applyNumberFormat="1" applyFont="1" applyFill="1" applyBorder="1"/>
    <xf numFmtId="0" fontId="9" fillId="2" borderId="0" xfId="0" applyFont="1" applyFill="1" applyBorder="1"/>
    <xf numFmtId="173" fontId="9" fillId="0" borderId="0" xfId="1" applyNumberFormat="1" applyFont="1" applyFill="1" applyBorder="1"/>
    <xf numFmtId="0" fontId="16" fillId="0" borderId="0" xfId="0" applyFont="1" applyFill="1" applyBorder="1"/>
    <xf numFmtId="5" fontId="9" fillId="0" borderId="0" xfId="0" applyNumberFormat="1" applyFont="1" applyFill="1" applyBorder="1"/>
    <xf numFmtId="41" fontId="9" fillId="2" borderId="0" xfId="0" applyNumberFormat="1" applyFont="1" applyFill="1" applyBorder="1"/>
    <xf numFmtId="169" fontId="9" fillId="0" borderId="9" xfId="0" applyNumberFormat="1" applyFont="1" applyFill="1" applyBorder="1"/>
    <xf numFmtId="42" fontId="9" fillId="0" borderId="0" xfId="0" applyNumberFormat="1" applyFont="1" applyFill="1"/>
    <xf numFmtId="42" fontId="9" fillId="0" borderId="0" xfId="0" applyNumberFormat="1" applyFont="1" applyFill="1" applyBorder="1"/>
    <xf numFmtId="202" fontId="9" fillId="0" borderId="0" xfId="0" applyNumberFormat="1" applyFont="1" applyFill="1"/>
    <xf numFmtId="202" fontId="9" fillId="0" borderId="0" xfId="0" applyNumberFormat="1" applyFont="1" applyFill="1" applyBorder="1"/>
    <xf numFmtId="173" fontId="17" fillId="0" borderId="7" xfId="1" applyNumberFormat="1" applyFont="1" applyFill="1" applyBorder="1"/>
    <xf numFmtId="173" fontId="9" fillId="0" borderId="52" xfId="1" applyNumberFormat="1" applyFont="1" applyFill="1" applyBorder="1"/>
    <xf numFmtId="0" fontId="9" fillId="0" borderId="15" xfId="0" applyFont="1" applyFill="1" applyBorder="1"/>
    <xf numFmtId="173" fontId="9" fillId="0" borderId="15" xfId="1" applyNumberFormat="1" applyFont="1" applyFill="1" applyBorder="1"/>
    <xf numFmtId="0" fontId="16" fillId="0" borderId="15" xfId="0" applyFont="1" applyFill="1" applyBorder="1"/>
    <xf numFmtId="0" fontId="9" fillId="2" borderId="15" xfId="0" applyFont="1" applyFill="1" applyBorder="1"/>
    <xf numFmtId="44" fontId="9" fillId="0" borderId="15" xfId="0" applyNumberFormat="1" applyFont="1" applyFill="1" applyBorder="1"/>
    <xf numFmtId="41" fontId="9" fillId="2" borderId="15" xfId="0" applyNumberFormat="1" applyFont="1" applyFill="1" applyBorder="1"/>
    <xf numFmtId="169" fontId="9" fillId="0" borderId="53" xfId="0" applyNumberFormat="1" applyFont="1" applyFill="1" applyBorder="1"/>
    <xf numFmtId="42" fontId="9" fillId="0" borderId="15" xfId="0" applyNumberFormat="1" applyFont="1" applyFill="1" applyBorder="1"/>
    <xf numFmtId="202" fontId="9" fillId="0" borderId="15" xfId="0" applyNumberFormat="1" applyFont="1" applyFill="1" applyBorder="1"/>
    <xf numFmtId="44" fontId="9" fillId="0" borderId="9" xfId="0" applyNumberFormat="1" applyFont="1" applyFill="1" applyBorder="1"/>
    <xf numFmtId="41" fontId="9" fillId="0" borderId="16" xfId="0" applyNumberFormat="1" applyFont="1" applyFill="1" applyBorder="1"/>
    <xf numFmtId="42" fontId="9" fillId="0" borderId="54" xfId="0" applyNumberFormat="1" applyFont="1" applyFill="1" applyBorder="1"/>
    <xf numFmtId="44" fontId="9" fillId="0" borderId="0" xfId="2" applyFont="1" applyFill="1" applyBorder="1"/>
    <xf numFmtId="42" fontId="9" fillId="0" borderId="9" xfId="0" applyNumberFormat="1" applyFont="1" applyFill="1" applyBorder="1"/>
    <xf numFmtId="0" fontId="9" fillId="0" borderId="16" xfId="0" applyFont="1" applyFill="1" applyBorder="1"/>
    <xf numFmtId="10" fontId="9" fillId="0" borderId="16" xfId="3" applyNumberFormat="1" applyFont="1" applyFill="1" applyBorder="1"/>
    <xf numFmtId="0" fontId="9" fillId="2" borderId="7" xfId="0" applyFont="1" applyFill="1" applyBorder="1"/>
    <xf numFmtId="169" fontId="9" fillId="0" borderId="0" xfId="0" applyNumberFormat="1" applyFont="1" applyFill="1" applyBorder="1"/>
    <xf numFmtId="169" fontId="9" fillId="0" borderId="0" xfId="0" applyNumberFormat="1" applyFont="1" applyFill="1"/>
    <xf numFmtId="0" fontId="9" fillId="0" borderId="52" xfId="0" applyFont="1" applyFill="1" applyBorder="1"/>
    <xf numFmtId="169" fontId="9" fillId="0" borderId="15" xfId="0" applyNumberFormat="1" applyFont="1" applyFill="1" applyBorder="1"/>
    <xf numFmtId="41" fontId="9" fillId="0" borderId="15" xfId="0" applyNumberFormat="1" applyFont="1" applyFill="1" applyBorder="1"/>
    <xf numFmtId="41" fontId="9" fillId="0" borderId="0" xfId="0" applyNumberFormat="1" applyFont="1" applyFill="1" applyBorder="1"/>
    <xf numFmtId="169" fontId="9" fillId="0" borderId="55" xfId="0" applyNumberFormat="1" applyFont="1" applyFill="1" applyBorder="1"/>
    <xf numFmtId="0" fontId="9" fillId="0" borderId="56" xfId="0" applyFont="1" applyFill="1" applyBorder="1"/>
    <xf numFmtId="0" fontId="9" fillId="0" borderId="57" xfId="0" applyFont="1" applyFill="1" applyBorder="1"/>
    <xf numFmtId="0" fontId="9" fillId="0" borderId="1" xfId="0" applyFont="1" applyFill="1" applyBorder="1" applyAlignment="1">
      <alignment horizontal="right"/>
    </xf>
    <xf numFmtId="41" fontId="9" fillId="0" borderId="58" xfId="0" applyNumberFormat="1" applyFont="1" applyFill="1" applyBorder="1"/>
    <xf numFmtId="42" fontId="9" fillId="0" borderId="59" xfId="0" applyNumberFormat="1" applyFont="1" applyFill="1" applyBorder="1"/>
    <xf numFmtId="0" fontId="6" fillId="0" borderId="16" xfId="0" applyFont="1" applyFill="1" applyBorder="1"/>
    <xf numFmtId="10" fontId="6" fillId="0" borderId="16" xfId="3" applyNumberFormat="1" applyFont="1" applyFill="1" applyBorder="1"/>
    <xf numFmtId="0" fontId="9" fillId="0" borderId="19" xfId="0" applyFont="1" applyFill="1" applyBorder="1"/>
    <xf numFmtId="0" fontId="9" fillId="0" borderId="8" xfId="0" applyFont="1" applyFill="1" applyBorder="1" applyAlignment="1">
      <alignment horizontal="left" indent="1"/>
    </xf>
    <xf numFmtId="10" fontId="9" fillId="0" borderId="8" xfId="3" applyNumberFormat="1" applyFont="1" applyFill="1" applyBorder="1" applyAlignment="1">
      <alignment horizontal="center"/>
    </xf>
    <xf numFmtId="10" fontId="9" fillId="0" borderId="17" xfId="3" applyNumberFormat="1" applyFont="1" applyFill="1" applyBorder="1"/>
    <xf numFmtId="0" fontId="9" fillId="0" borderId="8" xfId="0" applyFont="1" applyFill="1" applyBorder="1" applyAlignment="1">
      <alignment horizontal="center"/>
    </xf>
    <xf numFmtId="41" fontId="9" fillId="0" borderId="8" xfId="0" applyNumberFormat="1" applyFont="1" applyFill="1" applyBorder="1"/>
    <xf numFmtId="42" fontId="9" fillId="0" borderId="17" xfId="0" applyNumberFormat="1" applyFont="1" applyFill="1" applyBorder="1"/>
    <xf numFmtId="0" fontId="9" fillId="0" borderId="0" xfId="0" applyFont="1" applyFill="1" applyAlignment="1">
      <alignment horizontal="right"/>
    </xf>
    <xf numFmtId="10" fontId="9" fillId="0" borderId="17" xfId="3" applyNumberFormat="1" applyFont="1" applyFill="1" applyBorder="1" applyAlignment="1">
      <alignment horizontal="center"/>
    </xf>
    <xf numFmtId="0" fontId="9" fillId="0" borderId="60" xfId="0" applyFont="1" applyFill="1" applyBorder="1"/>
    <xf numFmtId="0" fontId="9" fillId="0" borderId="61" xfId="0" applyFont="1" applyFill="1" applyBorder="1"/>
    <xf numFmtId="0" fontId="9" fillId="0" borderId="62" xfId="0" applyFont="1" applyFill="1" applyBorder="1" applyAlignment="1">
      <alignment horizontal="right"/>
    </xf>
    <xf numFmtId="0" fontId="9" fillId="0" borderId="62" xfId="0" applyFont="1" applyFill="1" applyBorder="1"/>
    <xf numFmtId="41" fontId="9" fillId="0" borderId="60" xfId="0" applyNumberFormat="1" applyFont="1" applyFill="1" applyBorder="1"/>
    <xf numFmtId="42" fontId="9" fillId="0" borderId="62" xfId="0" applyNumberFormat="1" applyFont="1" applyFill="1" applyBorder="1"/>
    <xf numFmtId="42" fontId="9" fillId="0" borderId="61" xfId="0" applyNumberFormat="1" applyFont="1" applyFill="1" applyBorder="1"/>
    <xf numFmtId="0" fontId="9" fillId="0" borderId="63" xfId="0" applyFont="1" applyFill="1" applyBorder="1"/>
    <xf numFmtId="0" fontId="9" fillId="0" borderId="64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17" xfId="0" applyFont="1" applyFill="1" applyBorder="1" applyAlignment="1">
      <alignment horizontal="left" wrapText="1"/>
    </xf>
    <xf numFmtId="183" fontId="20" fillId="0" borderId="0" xfId="0" applyNumberFormat="1" applyFont="1"/>
  </cellXfs>
  <cellStyles count="8">
    <cellStyle name="Comma" xfId="1" builtinId="3"/>
    <cellStyle name="Currency" xfId="2" builtinId="4"/>
    <cellStyle name="Normal" xfId="0" builtinId="0"/>
    <cellStyle name="Percent" xfId="3" builtinId="5"/>
    <cellStyle name="PSChar" xfId="4"/>
    <cellStyle name="PSDate" xfId="5"/>
    <cellStyle name="PSDec" xfId="6"/>
    <cellStyle name="PSHeading" xfId="7"/>
  </cellStyles>
  <dxfs count="3"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</dxfs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externalLink" Target="externalLinks/externalLink4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externalLink" Target="externalLinks/externalLink3.xml" />
  <Relationship Id="rId1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externalLink" Target="externalLinks/externalLink2.xml" />
  <Relationship Id="rId5" Type="http://schemas.openxmlformats.org/officeDocument/2006/relationships/worksheet" Target="worksheets/sheet5.xml" />
  <Relationship Id="rId15" Type="http://schemas.openxmlformats.org/officeDocument/2006/relationships/styles" Target="styles.xml" />
  <Relationship Id="rId10" Type="http://schemas.openxmlformats.org/officeDocument/2006/relationships/externalLink" Target="externalLinks/externalLink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theme" Target="theme/theme1.xml" />
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xmicfp02\corp04vol5\pricing\Price2\Current%20Proposals\P-12289%20-%20NATO%20SSC%20Area%203\Pricing%20Scenes\Pricing%20Scene%201\12289%20Cost%20Model%20Template%20(Newest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lgate's\PROPOSALS\56255%20-%20TETS\Pricing%2012\R&amp;M%20Meeting%20Attachm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te.mantech.com/Price2/Submitted%20Proposals/56321%20-%20Landstuhl/Pricing%20Scenes/Pricing%20Scene%201/Price%20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te.mantech.com/Price2/Submitted%20Proposals/56295%20-%20SPAWAR%20C4ISR/Pricing%20Scenes/Pricing%206/MADG%20-%20Prime/Price%20Model%20-%20MADG%20(Final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ttachment C"/>
      <sheetName val="Rate Comparison"/>
      <sheetName val="InputSheet"/>
      <sheetName val="Esc Code"/>
      <sheetName val="Indirect Lookup"/>
      <sheetName val="T&amp;M1"/>
      <sheetName val="CPFF"/>
      <sheetName val="WBS1"/>
      <sheetName val="WBS Staffing1"/>
      <sheetName val="WBS Task Descriptions"/>
      <sheetName val="T&amp;M2"/>
      <sheetName val="T&amp;M3"/>
      <sheetName val="GSA - Price Analysis"/>
      <sheetName val="GSA - Submittal"/>
      <sheetName val="Sub Rates"/>
      <sheetName val="Price Analysis &quot;Sub-1&quot;"/>
      <sheetName val="Indirects"/>
    </sheetNames>
    <sheetDataSet>
      <sheetData sheetId="0"/>
      <sheetData sheetId="1"/>
      <sheetData sheetId="2">
        <row r="173">
          <cell r="B173">
            <v>1</v>
          </cell>
          <cell r="C173" t="str">
            <v>Project Managers Level 1</v>
          </cell>
          <cell r="E173" t="str">
            <v>Salary Survey Data</v>
          </cell>
          <cell r="F173" t="str">
            <v>PROJ-3-A-12</v>
          </cell>
          <cell r="G173">
            <v>350.16</v>
          </cell>
        </row>
        <row r="174">
          <cell r="B174">
            <v>2</v>
          </cell>
          <cell r="C174" t="str">
            <v>Project Managers Level 2</v>
          </cell>
          <cell r="E174" t="str">
            <v>Salary Survey Data</v>
          </cell>
          <cell r="F174" t="str">
            <v>PROJ-3-A-11</v>
          </cell>
          <cell r="G174">
            <v>313.76</v>
          </cell>
        </row>
        <row r="175">
          <cell r="B175">
            <v>3</v>
          </cell>
          <cell r="C175" t="str">
            <v>Project Managers Level 3</v>
          </cell>
          <cell r="E175" t="str">
            <v>Salary Survey Data</v>
          </cell>
          <cell r="F175" t="str">
            <v>PROJ-3-A-08</v>
          </cell>
          <cell r="G175">
            <v>198.16</v>
          </cell>
        </row>
        <row r="176">
          <cell r="B176">
            <v>4</v>
          </cell>
          <cell r="C176" t="str">
            <v>Project Managers Level 4</v>
          </cell>
          <cell r="E176" t="str">
            <v>Salary Survey Data</v>
          </cell>
          <cell r="F176" t="str">
            <v>PROJ-3-A-06</v>
          </cell>
          <cell r="G176">
            <v>129.44</v>
          </cell>
        </row>
        <row r="177">
          <cell r="B177">
            <v>5</v>
          </cell>
          <cell r="C177" t="str">
            <v>Contracting Specialists Level 2</v>
          </cell>
          <cell r="E177" t="str">
            <v>Salary Survey Data</v>
          </cell>
          <cell r="F177" t="str">
            <v>ADSV-3-A-11</v>
          </cell>
          <cell r="G177">
            <v>0</v>
          </cell>
        </row>
        <row r="178">
          <cell r="B178">
            <v>6</v>
          </cell>
          <cell r="C178" t="str">
            <v>Contracting Specialists Level 3</v>
          </cell>
          <cell r="E178" t="str">
            <v>Salary Survey Data</v>
          </cell>
          <cell r="F178" t="str">
            <v>ADSV-3-A-08</v>
          </cell>
          <cell r="G178">
            <v>198.32</v>
          </cell>
        </row>
        <row r="179">
          <cell r="B179">
            <v>7</v>
          </cell>
          <cell r="C179" t="str">
            <v>ILS Specialists Level 2</v>
          </cell>
          <cell r="E179" t="str">
            <v>Salary Survey Data</v>
          </cell>
          <cell r="F179" t="str">
            <v>LOGS-3-A-11</v>
          </cell>
          <cell r="G179">
            <v>285.83999999999997</v>
          </cell>
        </row>
        <row r="180">
          <cell r="B180">
            <v>8</v>
          </cell>
          <cell r="C180" t="str">
            <v>ILS Specialists Level 3</v>
          </cell>
          <cell r="E180" t="str">
            <v>Salary Survey Data</v>
          </cell>
          <cell r="F180" t="str">
            <v>LOGS-3-A-08</v>
          </cell>
          <cell r="G180">
            <v>187.36</v>
          </cell>
        </row>
        <row r="181">
          <cell r="B181">
            <v>9</v>
          </cell>
          <cell r="C181" t="str">
            <v>Cost Estimator/Analysts Level 2</v>
          </cell>
          <cell r="E181" t="str">
            <v>Salary Survey Data</v>
          </cell>
          <cell r="F181" t="str">
            <v>FINA-3-A-11</v>
          </cell>
          <cell r="G181">
            <v>0</v>
          </cell>
        </row>
        <row r="182">
          <cell r="B182">
            <v>10</v>
          </cell>
          <cell r="C182" t="str">
            <v>Cost Estimator/Analysts Level 3</v>
          </cell>
          <cell r="E182" t="str">
            <v>Salary Survey Data</v>
          </cell>
          <cell r="F182" t="str">
            <v>FINA-3-A-08</v>
          </cell>
          <cell r="G182">
            <v>198.8</v>
          </cell>
        </row>
        <row r="183">
          <cell r="B183">
            <v>11</v>
          </cell>
          <cell r="C183" t="str">
            <v>Documentation Specialist Level 2</v>
          </cell>
          <cell r="E183" t="str">
            <v>Salary Survey Data</v>
          </cell>
          <cell r="F183" t="str">
            <v>GART-3-A-11</v>
          </cell>
          <cell r="G183">
            <v>308.8</v>
          </cell>
        </row>
        <row r="184">
          <cell r="B184">
            <v>12</v>
          </cell>
          <cell r="C184" t="str">
            <v>Documentation Specialist Level 3</v>
          </cell>
          <cell r="E184" t="str">
            <v>Salary Survey Data</v>
          </cell>
          <cell r="F184" t="str">
            <v>GART-3-A-08</v>
          </cell>
          <cell r="G184">
            <v>201.52</v>
          </cell>
        </row>
        <row r="185">
          <cell r="B185">
            <v>13</v>
          </cell>
          <cell r="C185" t="str">
            <v>Technical Writer/Editiors Level 2</v>
          </cell>
          <cell r="E185" t="str">
            <v>Salary Survey Data</v>
          </cell>
          <cell r="F185" t="str">
            <v>GART-3-A-11</v>
          </cell>
          <cell r="G185">
            <v>308.8</v>
          </cell>
        </row>
        <row r="186">
          <cell r="B186">
            <v>14</v>
          </cell>
          <cell r="C186" t="str">
            <v>Technical Writer/Editiors Level 3</v>
          </cell>
          <cell r="E186" t="str">
            <v>Salary Survey Data</v>
          </cell>
          <cell r="F186" t="str">
            <v>GART-3-A-08</v>
          </cell>
          <cell r="G186">
            <v>201.52</v>
          </cell>
        </row>
        <row r="187">
          <cell r="B187">
            <v>15</v>
          </cell>
          <cell r="C187" t="str">
            <v>Building Maintence Specialists Level 2</v>
          </cell>
          <cell r="E187" t="str">
            <v>Salary Survey Data</v>
          </cell>
          <cell r="F187" t="str">
            <v>FACI-3-A-11</v>
          </cell>
          <cell r="G187">
            <v>324.95999999999998</v>
          </cell>
        </row>
        <row r="188">
          <cell r="B188">
            <v>16</v>
          </cell>
          <cell r="C188" t="str">
            <v>Building Maintence Specialists Level 3</v>
          </cell>
          <cell r="E188" t="str">
            <v>Salary Survey Data</v>
          </cell>
          <cell r="F188" t="str">
            <v>FACI-3-A-08</v>
          </cell>
          <cell r="G188">
            <v>206.4</v>
          </cell>
        </row>
        <row r="189">
          <cell r="B189">
            <v>17</v>
          </cell>
          <cell r="C189" t="str">
            <v>Lawyers Level 2</v>
          </cell>
          <cell r="E189" t="str">
            <v>Salary Survey Data</v>
          </cell>
          <cell r="F189" t="str">
            <v>ADSV-3-A-11</v>
          </cell>
          <cell r="G189">
            <v>0</v>
          </cell>
        </row>
        <row r="190">
          <cell r="B190">
            <v>18</v>
          </cell>
          <cell r="C190" t="str">
            <v>Human Resources Specialist Level 2</v>
          </cell>
          <cell r="E190" t="str">
            <v>Salary Survey Data</v>
          </cell>
          <cell r="F190" t="str">
            <v>ADSV-3-A-11</v>
          </cell>
          <cell r="G190">
            <v>0</v>
          </cell>
        </row>
        <row r="191">
          <cell r="B191">
            <v>19</v>
          </cell>
          <cell r="C191" t="str">
            <v>Human Resources Specialist Level 3</v>
          </cell>
          <cell r="E191" t="str">
            <v>Salary Survey Data</v>
          </cell>
          <cell r="F191" t="str">
            <v>ADSV-3-A-08</v>
          </cell>
          <cell r="G191">
            <v>198.32</v>
          </cell>
        </row>
        <row r="192">
          <cell r="B192">
            <v>20</v>
          </cell>
          <cell r="C192" t="str">
            <v>Administrative Assistants Level 5</v>
          </cell>
          <cell r="E192" t="str">
            <v>Salary Survey Data</v>
          </cell>
          <cell r="F192" t="str">
            <v>ADSV-3-A-02</v>
          </cell>
          <cell r="G192">
            <v>105.2</v>
          </cell>
        </row>
        <row r="193">
          <cell r="B193">
            <v>21</v>
          </cell>
          <cell r="C193" t="str">
            <v>Finance &amp; Accounting Specialist Level 2</v>
          </cell>
          <cell r="E193" t="str">
            <v>Salary Survey Data</v>
          </cell>
          <cell r="F193" t="str">
            <v>FINA-3-A-11</v>
          </cell>
          <cell r="G193">
            <v>0</v>
          </cell>
        </row>
        <row r="194">
          <cell r="B194">
            <v>22</v>
          </cell>
          <cell r="C194" t="str">
            <v>Finance &amp; Accounting Specialist Level 3</v>
          </cell>
          <cell r="E194" t="str">
            <v>Salary Survey Data</v>
          </cell>
          <cell r="F194" t="str">
            <v>FINA-3-A-08</v>
          </cell>
          <cell r="G194">
            <v>198.8</v>
          </cell>
        </row>
        <row r="195">
          <cell r="B195">
            <v>23</v>
          </cell>
          <cell r="C195" t="str">
            <v>IT Research Analyst - Level 2</v>
          </cell>
          <cell r="E195" t="str">
            <v>Salary Survey Data</v>
          </cell>
          <cell r="F195" t="str">
            <v>ITEK-3-A-11</v>
          </cell>
          <cell r="G195">
            <v>363.76</v>
          </cell>
        </row>
        <row r="196">
          <cell r="B196">
            <v>24</v>
          </cell>
          <cell r="C196" t="str">
            <v>Business Process Analyst - Level 2</v>
          </cell>
          <cell r="E196" t="str">
            <v>Salary Survey Data</v>
          </cell>
          <cell r="F196" t="str">
            <v>ITEK-3-A-11</v>
          </cell>
          <cell r="G196">
            <v>363.76</v>
          </cell>
        </row>
        <row r="197">
          <cell r="B197">
            <v>25</v>
          </cell>
          <cell r="C197" t="str">
            <v>Paralegal (Asst to Lawyer) - Level 3</v>
          </cell>
          <cell r="E197" t="str">
            <v>Salary Survey Data</v>
          </cell>
          <cell r="F197" t="str">
            <v>ADSV-3-A-08</v>
          </cell>
          <cell r="G197">
            <v>198.32</v>
          </cell>
        </row>
        <row r="198">
          <cell r="B198">
            <v>26</v>
          </cell>
          <cell r="C198" t="str">
            <v>Project Managers Level 1</v>
          </cell>
          <cell r="E198" t="str">
            <v>Salary Survey Data</v>
          </cell>
          <cell r="F198" t="str">
            <v>PROJ-3-D-12</v>
          </cell>
          <cell r="G198">
            <v>459.6</v>
          </cell>
        </row>
        <row r="199">
          <cell r="B199">
            <v>27</v>
          </cell>
          <cell r="C199" t="str">
            <v>Project Managers Level 2</v>
          </cell>
          <cell r="E199" t="str">
            <v>Salary Survey Data</v>
          </cell>
          <cell r="F199" t="str">
            <v>PROJ-3-D-11</v>
          </cell>
          <cell r="G199">
            <v>411.84</v>
          </cell>
        </row>
        <row r="200">
          <cell r="B200">
            <v>28</v>
          </cell>
          <cell r="C200" t="str">
            <v>Project Managers Level 3</v>
          </cell>
          <cell r="E200" t="str">
            <v>Salary Survey Data</v>
          </cell>
          <cell r="F200" t="str">
            <v>PROJ-3-D-08</v>
          </cell>
          <cell r="G200">
            <v>260.08</v>
          </cell>
        </row>
        <row r="201">
          <cell r="B201">
            <v>29</v>
          </cell>
          <cell r="C201" t="str">
            <v>Project Managers Level 4</v>
          </cell>
          <cell r="E201" t="str">
            <v>Salary Survey Data</v>
          </cell>
          <cell r="F201" t="str">
            <v>PROJ-3-D-06</v>
          </cell>
          <cell r="G201">
            <v>169.84</v>
          </cell>
        </row>
        <row r="202">
          <cell r="B202">
            <v>30</v>
          </cell>
          <cell r="C202" t="str">
            <v>Contracting Specialists Level 2</v>
          </cell>
          <cell r="E202" t="str">
            <v>Salary Survey Data</v>
          </cell>
          <cell r="F202" t="str">
            <v>ADSV-3-D-11</v>
          </cell>
          <cell r="G202">
            <v>0</v>
          </cell>
        </row>
        <row r="203">
          <cell r="B203">
            <v>31</v>
          </cell>
          <cell r="C203" t="str">
            <v>Contracting Specialists Level 3</v>
          </cell>
          <cell r="E203" t="str">
            <v>Salary Survey Data</v>
          </cell>
          <cell r="F203" t="str">
            <v>ADSV-3-D-08</v>
          </cell>
          <cell r="G203">
            <v>260.32</v>
          </cell>
        </row>
        <row r="204">
          <cell r="B204">
            <v>32</v>
          </cell>
          <cell r="C204" t="str">
            <v>ILS Specialists Level 2</v>
          </cell>
          <cell r="E204" t="str">
            <v>Salary Survey Data</v>
          </cell>
          <cell r="F204" t="str">
            <v>LOGS-3-D-11</v>
          </cell>
          <cell r="G204">
            <v>375.12</v>
          </cell>
        </row>
        <row r="205">
          <cell r="B205">
            <v>33</v>
          </cell>
          <cell r="C205" t="str">
            <v>ILS Specialists Level 3</v>
          </cell>
          <cell r="E205" t="str">
            <v>Salary Survey Data</v>
          </cell>
          <cell r="F205" t="str">
            <v>LOGS-3-D-08</v>
          </cell>
          <cell r="G205">
            <v>245.92</v>
          </cell>
        </row>
        <row r="206">
          <cell r="B206">
            <v>34</v>
          </cell>
          <cell r="C206" t="str">
            <v>Cost Estimator/Analysts Level 2</v>
          </cell>
          <cell r="E206" t="str">
            <v>Salary Survey Data</v>
          </cell>
          <cell r="F206" t="str">
            <v>FINA-3-D-11</v>
          </cell>
          <cell r="G206">
            <v>0</v>
          </cell>
        </row>
        <row r="207">
          <cell r="B207">
            <v>35</v>
          </cell>
          <cell r="C207" t="str">
            <v>Cost Estimator/Analysts Level 3</v>
          </cell>
          <cell r="E207" t="str">
            <v>Salary Survey Data</v>
          </cell>
          <cell r="F207" t="str">
            <v>FINA-3-D-08</v>
          </cell>
          <cell r="G207">
            <v>260.95999999999998</v>
          </cell>
        </row>
        <row r="208">
          <cell r="B208">
            <v>36</v>
          </cell>
          <cell r="C208" t="str">
            <v>Documentation Specialist Level 2</v>
          </cell>
          <cell r="E208" t="str">
            <v>Salary Survey Data</v>
          </cell>
          <cell r="F208" t="str">
            <v>GART-3-D-11</v>
          </cell>
          <cell r="G208">
            <v>405.28</v>
          </cell>
        </row>
        <row r="209">
          <cell r="B209">
            <v>37</v>
          </cell>
          <cell r="C209" t="str">
            <v>Documentation Specialist Level 3</v>
          </cell>
          <cell r="E209" t="str">
            <v>Salary Survey Data</v>
          </cell>
          <cell r="F209" t="str">
            <v>GART-3-D-08</v>
          </cell>
          <cell r="G209">
            <v>264.48</v>
          </cell>
        </row>
        <row r="210">
          <cell r="B210">
            <v>38</v>
          </cell>
          <cell r="C210" t="str">
            <v>Technical Writer/Editiors Level 2</v>
          </cell>
          <cell r="E210" t="str">
            <v>Salary Survey Data</v>
          </cell>
          <cell r="F210" t="str">
            <v>GART-3-D-11</v>
          </cell>
          <cell r="G210">
            <v>405.28</v>
          </cell>
        </row>
        <row r="211">
          <cell r="B211">
            <v>39</v>
          </cell>
          <cell r="C211" t="str">
            <v>Technical Writer/Editiors Level 3</v>
          </cell>
          <cell r="E211" t="str">
            <v>Salary Survey Data</v>
          </cell>
          <cell r="F211" t="str">
            <v>GART-3-D-08</v>
          </cell>
          <cell r="G211">
            <v>264.48</v>
          </cell>
        </row>
        <row r="212">
          <cell r="B212">
            <v>40</v>
          </cell>
          <cell r="C212" t="str">
            <v>Building Maintence Specialists Level 2</v>
          </cell>
          <cell r="E212" t="str">
            <v>Salary Survey Data</v>
          </cell>
          <cell r="F212" t="str">
            <v>FACI-3-D-11</v>
          </cell>
          <cell r="G212">
            <v>426.56</v>
          </cell>
        </row>
        <row r="213">
          <cell r="B213">
            <v>41</v>
          </cell>
          <cell r="C213" t="str">
            <v>Building Maintence Specialists Level 3</v>
          </cell>
          <cell r="E213" t="str">
            <v>Salary Survey Data</v>
          </cell>
          <cell r="F213" t="str">
            <v>FACI-3-D-08</v>
          </cell>
          <cell r="G213">
            <v>270.88</v>
          </cell>
        </row>
        <row r="214">
          <cell r="B214">
            <v>42</v>
          </cell>
          <cell r="C214" t="str">
            <v>Lawyers Level 2</v>
          </cell>
          <cell r="E214" t="str">
            <v>Salary Survey Data</v>
          </cell>
          <cell r="F214" t="str">
            <v>ADSV-3-D-11</v>
          </cell>
          <cell r="G214">
            <v>0</v>
          </cell>
        </row>
        <row r="215">
          <cell r="B215">
            <v>43</v>
          </cell>
          <cell r="C215" t="str">
            <v>Human Resources Specialist Level 2</v>
          </cell>
          <cell r="E215" t="str">
            <v>Salary Survey Data</v>
          </cell>
          <cell r="F215" t="str">
            <v>ADSV-3-D-11</v>
          </cell>
          <cell r="G215">
            <v>0</v>
          </cell>
        </row>
        <row r="216">
          <cell r="B216">
            <v>44</v>
          </cell>
          <cell r="C216" t="str">
            <v>Human Resources Specialist Level 3</v>
          </cell>
          <cell r="E216" t="str">
            <v>Salary Survey Data</v>
          </cell>
          <cell r="F216" t="str">
            <v>ADSV-3-D-08</v>
          </cell>
          <cell r="G216">
            <v>260.32</v>
          </cell>
        </row>
        <row r="217">
          <cell r="B217">
            <v>45</v>
          </cell>
          <cell r="C217" t="str">
            <v>Administrative Assistants Level 5</v>
          </cell>
          <cell r="E217" t="str">
            <v>Salary Survey Data</v>
          </cell>
          <cell r="F217" t="str">
            <v>ADSV-3-D-02</v>
          </cell>
          <cell r="G217">
            <v>138.08000000000001</v>
          </cell>
        </row>
        <row r="218">
          <cell r="B218">
            <v>46</v>
          </cell>
          <cell r="C218" t="str">
            <v>Finance &amp; Accounting Specialist Level 2</v>
          </cell>
          <cell r="E218" t="str">
            <v>Salary Survey Data</v>
          </cell>
          <cell r="F218" t="str">
            <v>FINA-3-D-11</v>
          </cell>
          <cell r="G218">
            <v>0</v>
          </cell>
        </row>
        <row r="219">
          <cell r="B219">
            <v>47</v>
          </cell>
          <cell r="C219" t="str">
            <v>Finance &amp; Accounting Specialist Level 3</v>
          </cell>
          <cell r="E219" t="str">
            <v>Salary Survey Data</v>
          </cell>
          <cell r="F219" t="str">
            <v>FINA-3-D-08</v>
          </cell>
          <cell r="G219">
            <v>260.95999999999998</v>
          </cell>
        </row>
        <row r="220">
          <cell r="B220">
            <v>48</v>
          </cell>
          <cell r="C220" t="str">
            <v>IT Research Analyst - Level 2</v>
          </cell>
          <cell r="E220" t="str">
            <v>Salary Survey Data</v>
          </cell>
          <cell r="F220" t="str">
            <v>ITEK-3-D-11</v>
          </cell>
          <cell r="G220">
            <v>477.44</v>
          </cell>
        </row>
        <row r="221">
          <cell r="B221">
            <v>49</v>
          </cell>
          <cell r="C221" t="str">
            <v>Business Process Analyst - Level 2</v>
          </cell>
          <cell r="E221" t="str">
            <v>Salary Survey Data</v>
          </cell>
          <cell r="F221" t="str">
            <v>ITEK-3-D-11</v>
          </cell>
          <cell r="G221">
            <v>477.44</v>
          </cell>
        </row>
        <row r="222">
          <cell r="B222">
            <v>50</v>
          </cell>
          <cell r="C222" t="str">
            <v>Paralegal (Asst to Lawyer) - Level 3</v>
          </cell>
          <cell r="E222" t="str">
            <v>Salary Survey Data</v>
          </cell>
          <cell r="F222" t="str">
            <v>ADSV-3-D-08</v>
          </cell>
          <cell r="G222">
            <v>260.32</v>
          </cell>
        </row>
        <row r="223">
          <cell r="B223">
            <v>51</v>
          </cell>
          <cell r="C223" t="str">
            <v>Category 45</v>
          </cell>
          <cell r="F223">
            <v>0</v>
          </cell>
          <cell r="G223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AL11" t="str">
            <v>LOOKUP TABLE - DO NOT DELETE</v>
          </cell>
        </row>
        <row r="12">
          <cell r="AL12" t="str">
            <v>Base YearINTLPRBContr/Govt</v>
          </cell>
          <cell r="AM12">
            <v>0.42159999999999997</v>
          </cell>
        </row>
        <row r="13">
          <cell r="AL13" t="str">
            <v>Base YearINTLOverheadContr</v>
          </cell>
          <cell r="AM13">
            <v>0.1401</v>
          </cell>
        </row>
        <row r="14">
          <cell r="AL14" t="str">
            <v>Base YearINTLOverheadGovt</v>
          </cell>
          <cell r="AM14">
            <v>0</v>
          </cell>
        </row>
        <row r="15">
          <cell r="AL15" t="str">
            <v>Base YearINTLMHContr/Govt</v>
          </cell>
          <cell r="AM15">
            <v>3.1E-2</v>
          </cell>
        </row>
        <row r="16">
          <cell r="AL16" t="str">
            <v>Base YearINTLG&amp;AContr/Govt</v>
          </cell>
          <cell r="AM16">
            <v>9.5600000000000004E-2</v>
          </cell>
        </row>
        <row r="17">
          <cell r="AL17" t="str">
            <v>Base YearINTLTBD1Contr/Govt</v>
          </cell>
          <cell r="AM17">
            <v>0</v>
          </cell>
        </row>
        <row r="18">
          <cell r="AL18" t="str">
            <v>Base YearINTLTBD2Contr/Govt</v>
          </cell>
          <cell r="AM18">
            <v>0</v>
          </cell>
        </row>
        <row r="19">
          <cell r="AL19" t="str">
            <v>Base YearINTLTBD3Contr/Govt</v>
          </cell>
          <cell r="AM19">
            <v>0</v>
          </cell>
        </row>
        <row r="24">
          <cell r="AL24" t="str">
            <v>Option Year 1INTLPRBContr/Govt</v>
          </cell>
          <cell r="AM24">
            <v>0.42159999999999997</v>
          </cell>
        </row>
        <row r="25">
          <cell r="AL25" t="str">
            <v>Option Year 1INTLOverheadContr</v>
          </cell>
          <cell r="AM25">
            <v>0.1401</v>
          </cell>
        </row>
        <row r="26">
          <cell r="AL26" t="str">
            <v>Option Year 1INTLOverheadGovt</v>
          </cell>
          <cell r="AM26">
            <v>0</v>
          </cell>
        </row>
        <row r="27">
          <cell r="AL27" t="str">
            <v>Option Year 1INTLMHContr/Govt</v>
          </cell>
          <cell r="AM27">
            <v>0.03</v>
          </cell>
        </row>
        <row r="28">
          <cell r="AL28" t="str">
            <v>Option Year 1INTLG&amp;AContr/Govt</v>
          </cell>
          <cell r="AM28">
            <v>9.2899999999999996E-2</v>
          </cell>
        </row>
        <row r="29">
          <cell r="AL29" t="str">
            <v>Option Year 1INTLTBD1Contr/Govt</v>
          </cell>
          <cell r="AM29">
            <v>0</v>
          </cell>
        </row>
        <row r="30">
          <cell r="AL30" t="str">
            <v>Option Year 1INTLTBD2Contr/Govt</v>
          </cell>
          <cell r="AM30">
            <v>0</v>
          </cell>
        </row>
        <row r="31">
          <cell r="AL31" t="str">
            <v>Option Year 1INTLTBD3Contr/Govt</v>
          </cell>
          <cell r="AM31">
            <v>0</v>
          </cell>
        </row>
        <row r="36">
          <cell r="AL36" t="str">
            <v>Option Year 2INTLPRBContr/Govt</v>
          </cell>
          <cell r="AM36">
            <v>0.42159999999999997</v>
          </cell>
        </row>
        <row r="37">
          <cell r="AL37" t="str">
            <v>Option Year 2INTLOverheadContr</v>
          </cell>
          <cell r="AM37">
            <v>0.1401</v>
          </cell>
        </row>
        <row r="38">
          <cell r="AL38" t="str">
            <v>Option Year 2INTLOverheadGovt</v>
          </cell>
          <cell r="AM38">
            <v>0</v>
          </cell>
        </row>
        <row r="39">
          <cell r="AL39" t="str">
            <v>Option Year 2INTLMHContr/Govt</v>
          </cell>
          <cell r="AM39">
            <v>2.9100000000000001E-2</v>
          </cell>
        </row>
        <row r="40">
          <cell r="AL40" t="str">
            <v>Option Year 2INTLG&amp;AContr/Govt</v>
          </cell>
          <cell r="AM40">
            <v>9.0300000000000005E-2</v>
          </cell>
        </row>
        <row r="41">
          <cell r="AL41" t="str">
            <v>Option Year 2INTLTBD1Contr/Govt</v>
          </cell>
          <cell r="AM41">
            <v>0</v>
          </cell>
        </row>
        <row r="42">
          <cell r="AL42" t="str">
            <v>Option Year 2INTLTBD2Contr/Govt</v>
          </cell>
          <cell r="AM42">
            <v>0</v>
          </cell>
        </row>
        <row r="43">
          <cell r="AL43" t="str">
            <v>Option Year 2INTLTBD3Contr/Govt</v>
          </cell>
          <cell r="AM43">
            <v>0</v>
          </cell>
        </row>
        <row r="48">
          <cell r="AL48" t="str">
            <v>Option Year 3INTLPRBContr/Govt</v>
          </cell>
          <cell r="AM48">
            <v>0.42159999999999997</v>
          </cell>
        </row>
        <row r="49">
          <cell r="AL49" t="str">
            <v>Option Year 3INTLOverheadContr</v>
          </cell>
          <cell r="AM49">
            <v>0.1401</v>
          </cell>
        </row>
        <row r="50">
          <cell r="AL50" t="str">
            <v>Option Year 3INTLOverheadGovt</v>
          </cell>
          <cell r="AM50">
            <v>0</v>
          </cell>
        </row>
        <row r="51">
          <cell r="AL51" t="str">
            <v>Option Year 3INTLMHContr/Govt</v>
          </cell>
          <cell r="AM51">
            <v>2.8299999999999999E-2</v>
          </cell>
        </row>
        <row r="52">
          <cell r="AL52" t="str">
            <v>Option Year 3INTLG&amp;AContr/Govt</v>
          </cell>
          <cell r="AM52">
            <v>8.7900000000000006E-2</v>
          </cell>
        </row>
        <row r="53">
          <cell r="AL53" t="str">
            <v>Option Year 3INTLTBD1Contr/Govt</v>
          </cell>
          <cell r="AM53">
            <v>0</v>
          </cell>
        </row>
        <row r="54">
          <cell r="AL54" t="str">
            <v>Option Year 3INTLTBD2Contr/Govt</v>
          </cell>
          <cell r="AM54">
            <v>0</v>
          </cell>
        </row>
        <row r="55">
          <cell r="AL55" t="str">
            <v>Option Year 3INTLTBD3Contr/Govt</v>
          </cell>
          <cell r="AM55">
            <v>0</v>
          </cell>
        </row>
        <row r="60">
          <cell r="AL60" t="str">
            <v>Option Year 4INTLPRBContr/Govt</v>
          </cell>
          <cell r="AM60">
            <v>0.42159999999999997</v>
          </cell>
        </row>
        <row r="61">
          <cell r="AL61" t="str">
            <v>Option Year 4INTLOverheadContr</v>
          </cell>
          <cell r="AM61">
            <v>0.1401</v>
          </cell>
        </row>
        <row r="62">
          <cell r="AL62" t="str">
            <v>Option Year 4INTLOverheadGovt</v>
          </cell>
          <cell r="AM62">
            <v>0</v>
          </cell>
        </row>
        <row r="63">
          <cell r="AL63" t="str">
            <v>Option Year 4INTLMHContr/Govt</v>
          </cell>
          <cell r="AM63">
            <v>2.8000000000000001E-2</v>
          </cell>
        </row>
        <row r="64">
          <cell r="AL64" t="str">
            <v>Option Year 4INTLG&amp;AContr/Govt</v>
          </cell>
          <cell r="AM64">
            <v>8.7099999999999997E-2</v>
          </cell>
        </row>
        <row r="65">
          <cell r="AL65" t="str">
            <v>Option Year 4INTLTBD1Contr/Govt</v>
          </cell>
          <cell r="AM65">
            <v>0</v>
          </cell>
        </row>
        <row r="66">
          <cell r="AL66" t="str">
            <v>Option Year 4INTLTBD2Contr/Govt</v>
          </cell>
          <cell r="AM66">
            <v>0</v>
          </cell>
        </row>
        <row r="67">
          <cell r="AL67" t="str">
            <v>Option Year 4INTLTBD3Contr/Govt</v>
          </cell>
          <cell r="AM67">
            <v>0</v>
          </cell>
        </row>
        <row r="72">
          <cell r="AL72" t="str">
            <v>Option Year 5INTLPRBContr/Govt</v>
          </cell>
          <cell r="AM72">
            <v>0.42159999999999997</v>
          </cell>
        </row>
        <row r="73">
          <cell r="AL73" t="str">
            <v>Option Year 5INTLOverheadContr</v>
          </cell>
          <cell r="AM73">
            <v>0.1401</v>
          </cell>
        </row>
        <row r="74">
          <cell r="AL74" t="str">
            <v>Option Year 5INTLOverheadGovt</v>
          </cell>
          <cell r="AM74">
            <v>0</v>
          </cell>
        </row>
        <row r="75">
          <cell r="AL75" t="str">
            <v>Option Year 5INTLMHContr/Govt</v>
          </cell>
          <cell r="AM75">
            <v>2.8000000000000001E-2</v>
          </cell>
        </row>
        <row r="76">
          <cell r="AL76" t="str">
            <v>Option Year 5INTLG&amp;AContr/Govt</v>
          </cell>
          <cell r="AM76">
            <v>8.7099999999999997E-2</v>
          </cell>
        </row>
        <row r="77">
          <cell r="AL77" t="str">
            <v>Option Year 5INTLTBD1Contr/Govt</v>
          </cell>
          <cell r="AM77">
            <v>0</v>
          </cell>
        </row>
        <row r="78">
          <cell r="AL78" t="str">
            <v>Option Year 5INTLTBD2Contr/Govt</v>
          </cell>
          <cell r="AM78">
            <v>0</v>
          </cell>
        </row>
        <row r="79">
          <cell r="AL79" t="str">
            <v>Option Year 5INTLTBD3Contr/Govt</v>
          </cell>
          <cell r="AM79">
            <v>0</v>
          </cell>
        </row>
        <row r="84">
          <cell r="AL84" t="str">
            <v>Option Year 6INTLPRBContr/Govt</v>
          </cell>
          <cell r="AM84">
            <v>0.42159999999999997</v>
          </cell>
        </row>
        <row r="85">
          <cell r="AL85" t="str">
            <v>Option Year 6INTLOverheadContr</v>
          </cell>
          <cell r="AM85">
            <v>0.1401</v>
          </cell>
        </row>
        <row r="86">
          <cell r="AL86" t="str">
            <v>Option Year 6INTLOverheadGovt</v>
          </cell>
          <cell r="AM86">
            <v>0</v>
          </cell>
        </row>
        <row r="87">
          <cell r="AL87" t="str">
            <v>Option Year 6INTLMHContr/Govt</v>
          </cell>
          <cell r="AM87">
            <v>2.8000000000000001E-2</v>
          </cell>
        </row>
        <row r="88">
          <cell r="AL88" t="str">
            <v>Option Year 6INTLG&amp;AContr/Govt</v>
          </cell>
          <cell r="AM88">
            <v>8.7099999999999997E-2</v>
          </cell>
        </row>
        <row r="89">
          <cell r="AL89" t="str">
            <v>Option Year 6INTLTBD1Contr/Govt</v>
          </cell>
          <cell r="AM89">
            <v>0</v>
          </cell>
        </row>
        <row r="90">
          <cell r="AL90" t="str">
            <v>Option Year 6INTLTBD2Contr/Govt</v>
          </cell>
          <cell r="AM90">
            <v>0</v>
          </cell>
        </row>
        <row r="91">
          <cell r="AL91" t="str">
            <v>Option Year 6INTLTBD3Contr/Govt</v>
          </cell>
          <cell r="AM91">
            <v>0</v>
          </cell>
        </row>
        <row r="96">
          <cell r="AL96" t="str">
            <v>Option Year 7INTLPRBContr/Govt</v>
          </cell>
          <cell r="AM96">
            <v>0.42159999999999997</v>
          </cell>
        </row>
        <row r="97">
          <cell r="AL97" t="str">
            <v>Option Year 7INTLOverheadContr</v>
          </cell>
          <cell r="AM97">
            <v>0.1401</v>
          </cell>
        </row>
        <row r="98">
          <cell r="AL98" t="str">
            <v>Option Year 7INTLOverheadGovt</v>
          </cell>
          <cell r="AM98">
            <v>0</v>
          </cell>
        </row>
        <row r="99">
          <cell r="AL99" t="str">
            <v>Option Year 7INTLMHContr/Govt</v>
          </cell>
          <cell r="AM99">
            <v>2.8000000000000001E-2</v>
          </cell>
        </row>
        <row r="100">
          <cell r="AL100" t="str">
            <v>Option Year 7INTLG&amp;AContr/Govt</v>
          </cell>
          <cell r="AM100">
            <v>8.7099999999999997E-2</v>
          </cell>
        </row>
        <row r="101">
          <cell r="AL101" t="str">
            <v>Option Year 7INTLTBD1Contr/Govt</v>
          </cell>
          <cell r="AM101">
            <v>0</v>
          </cell>
        </row>
        <row r="102">
          <cell r="AL102" t="str">
            <v>Option Year 7INTLTBD2Contr/Govt</v>
          </cell>
          <cell r="AM102">
            <v>0</v>
          </cell>
        </row>
        <row r="103">
          <cell r="AL103" t="str">
            <v>Option Year 7INTLTBD3Contr/Govt</v>
          </cell>
          <cell r="AM103">
            <v>0</v>
          </cell>
        </row>
        <row r="108">
          <cell r="AL108" t="str">
            <v>Option Year 8INTLPRBContr/Govt</v>
          </cell>
          <cell r="AM108">
            <v>0.42159999999999997</v>
          </cell>
        </row>
        <row r="109">
          <cell r="AL109" t="str">
            <v>Option Year 8INTLOverheadContr</v>
          </cell>
          <cell r="AM109">
            <v>0.1401</v>
          </cell>
        </row>
        <row r="110">
          <cell r="AL110" t="str">
            <v>Option Year 8INTLOverheadGovt</v>
          </cell>
          <cell r="AM110">
            <v>0</v>
          </cell>
        </row>
        <row r="111">
          <cell r="AL111" t="str">
            <v>Option Year 8INTLMHContr/Govt</v>
          </cell>
          <cell r="AM111">
            <v>2.8000000000000001E-2</v>
          </cell>
        </row>
        <row r="112">
          <cell r="AL112" t="str">
            <v>Option Year 8INTLG&amp;AContr/Govt</v>
          </cell>
          <cell r="AM112">
            <v>8.7099999999999997E-2</v>
          </cell>
        </row>
        <row r="113">
          <cell r="AL113" t="str">
            <v>Option Year 8INTLTBD1Contr/Govt</v>
          </cell>
          <cell r="AM113">
            <v>0</v>
          </cell>
        </row>
        <row r="114">
          <cell r="AL114" t="str">
            <v>Option Year 8INTLTBD2Contr/Govt</v>
          </cell>
          <cell r="AM114">
            <v>0</v>
          </cell>
        </row>
        <row r="115">
          <cell r="AL115" t="str">
            <v>Option Year 8INTLTBD3Contr/Govt</v>
          </cell>
          <cell r="AM115">
            <v>0</v>
          </cell>
        </row>
        <row r="120">
          <cell r="AL120" t="str">
            <v>Option Year 9INTLPRBContr/Govt</v>
          </cell>
          <cell r="AM120">
            <v>0.42159999999999997</v>
          </cell>
        </row>
        <row r="121">
          <cell r="AL121" t="str">
            <v>Option Year 9INTLOverheadContr</v>
          </cell>
          <cell r="AM121">
            <v>0.1401</v>
          </cell>
        </row>
        <row r="122">
          <cell r="AL122" t="str">
            <v>Option Year 9INTLOverheadGovt</v>
          </cell>
          <cell r="AM122">
            <v>0</v>
          </cell>
        </row>
        <row r="123">
          <cell r="AL123" t="str">
            <v>Option Year 9INTLMHContr/Govt</v>
          </cell>
          <cell r="AM123">
            <v>2.8000000000000001E-2</v>
          </cell>
        </row>
        <row r="124">
          <cell r="AL124" t="str">
            <v>Option Year 9INTLG&amp;AContr/Govt</v>
          </cell>
          <cell r="AM124">
            <v>8.7099999999999997E-2</v>
          </cell>
        </row>
        <row r="125">
          <cell r="AL125" t="str">
            <v>Option Year 9INTLTBD1Contr/Govt</v>
          </cell>
          <cell r="AM125">
            <v>0</v>
          </cell>
        </row>
        <row r="126">
          <cell r="AL126" t="str">
            <v>Option Year 9INTLTBD2Contr/Govt</v>
          </cell>
          <cell r="AM126">
            <v>0</v>
          </cell>
        </row>
        <row r="127">
          <cell r="AL127" t="str">
            <v>Option Year 9INTLTBD3Contr/Govt</v>
          </cell>
          <cell r="AM127">
            <v>0</v>
          </cell>
        </row>
        <row r="132">
          <cell r="AL132" t="str">
            <v>Option Year 10INTLPRBContr/Govt</v>
          </cell>
          <cell r="AM132">
            <v>0.42159999999999997</v>
          </cell>
        </row>
        <row r="133">
          <cell r="AL133" t="str">
            <v>Option Year 10INTLOverheadContr</v>
          </cell>
          <cell r="AM133">
            <v>0.1401</v>
          </cell>
        </row>
        <row r="134">
          <cell r="AL134" t="str">
            <v>Option Year 10INTLOverheadGovt</v>
          </cell>
          <cell r="AM134">
            <v>0</v>
          </cell>
        </row>
        <row r="135">
          <cell r="AL135" t="str">
            <v>Option Year 10INTLMHContr/Govt</v>
          </cell>
          <cell r="AM135">
            <v>2.8000000000000001E-2</v>
          </cell>
        </row>
        <row r="136">
          <cell r="AL136" t="str">
            <v>Option Year 10INTLG&amp;AContr/Govt</v>
          </cell>
          <cell r="AM136">
            <v>8.7099999999999997E-2</v>
          </cell>
        </row>
        <row r="137">
          <cell r="AL137" t="str">
            <v>Option Year 10INTLTBD1Contr/Govt</v>
          </cell>
          <cell r="AM137">
            <v>0</v>
          </cell>
        </row>
        <row r="138">
          <cell r="AL138" t="str">
            <v>Option Year 10INTLTBD2Contr/Govt</v>
          </cell>
          <cell r="AM138">
            <v>0</v>
          </cell>
        </row>
        <row r="139">
          <cell r="AL139" t="str">
            <v>Option Year 10INTLTBD3Contr/Govt</v>
          </cell>
          <cell r="AM139">
            <v>0</v>
          </cell>
        </row>
        <row r="144">
          <cell r="AL144" t="str">
            <v>Option Year 11INTLPRBContr/Govt</v>
          </cell>
          <cell r="AM144">
            <v>0.42159999999999997</v>
          </cell>
        </row>
        <row r="145">
          <cell r="AL145" t="str">
            <v>Option Year 11INTLOverheadContr</v>
          </cell>
          <cell r="AM145">
            <v>0.1401</v>
          </cell>
        </row>
        <row r="146">
          <cell r="AL146" t="str">
            <v>Option Year 11INTLOverheadGovt</v>
          </cell>
          <cell r="AM146">
            <v>0</v>
          </cell>
        </row>
        <row r="147">
          <cell r="AL147" t="str">
            <v>Option Year 11INTLMHContr/Govt</v>
          </cell>
          <cell r="AM147">
            <v>2.8000000000000001E-2</v>
          </cell>
        </row>
        <row r="148">
          <cell r="AL148" t="str">
            <v>Option Year 11INTLG&amp;AContr/Govt</v>
          </cell>
          <cell r="AM148">
            <v>8.7099999999999997E-2</v>
          </cell>
        </row>
        <row r="149">
          <cell r="AL149" t="str">
            <v>Option Year 11INTLTBD1Contr/Govt</v>
          </cell>
          <cell r="AM149">
            <v>0</v>
          </cell>
        </row>
        <row r="150">
          <cell r="AL150" t="str">
            <v>Option Year 11INTLTBD2Contr/Govt</v>
          </cell>
          <cell r="AM150">
            <v>0</v>
          </cell>
        </row>
        <row r="151">
          <cell r="AL151" t="str">
            <v>Option Year 11INTLTBD3Contr/Govt</v>
          </cell>
          <cell r="AM151">
            <v>0</v>
          </cell>
        </row>
        <row r="156">
          <cell r="AL156" t="str">
            <v>Option Year 12INTLPRBContr/Govt</v>
          </cell>
          <cell r="AM156">
            <v>0.42159999999999997</v>
          </cell>
        </row>
        <row r="157">
          <cell r="AL157" t="str">
            <v>Option Year 12INTLOverheadContr</v>
          </cell>
          <cell r="AM157">
            <v>0.1401</v>
          </cell>
        </row>
        <row r="158">
          <cell r="AL158" t="str">
            <v>Option Year 12INTLOverheadGovt</v>
          </cell>
          <cell r="AM158">
            <v>0</v>
          </cell>
        </row>
        <row r="159">
          <cell r="AL159" t="str">
            <v>Option Year 12INTLMHContr/Govt</v>
          </cell>
          <cell r="AM159">
            <v>2.8000000000000001E-2</v>
          </cell>
        </row>
        <row r="160">
          <cell r="AL160" t="str">
            <v>Option Year 12INTLG&amp;AContr/Govt</v>
          </cell>
          <cell r="AM160">
            <v>8.7099999999999997E-2</v>
          </cell>
        </row>
        <row r="161">
          <cell r="AL161" t="str">
            <v>Option Year 12INTLTBD1Contr/Govt</v>
          </cell>
          <cell r="AM161">
            <v>0</v>
          </cell>
        </row>
        <row r="162">
          <cell r="AL162" t="str">
            <v>Option Year 12INTLTBD2Contr/Govt</v>
          </cell>
          <cell r="AM162">
            <v>0</v>
          </cell>
        </row>
        <row r="163">
          <cell r="AL163" t="str">
            <v>Option Year 12INTLTBD3Contr/Govt</v>
          </cell>
          <cell r="AM163">
            <v>0</v>
          </cell>
        </row>
        <row r="168">
          <cell r="AL168" t="str">
            <v>Option Year 13INTLPRBContr/Govt</v>
          </cell>
          <cell r="AM168">
            <v>0.42159999999999997</v>
          </cell>
        </row>
        <row r="169">
          <cell r="AL169" t="str">
            <v>Option Year 13INTLOverheadContr</v>
          </cell>
          <cell r="AM169">
            <v>0.1401</v>
          </cell>
        </row>
        <row r="170">
          <cell r="AL170" t="str">
            <v>Option Year 13INTLOverheadGovt</v>
          </cell>
          <cell r="AM170">
            <v>0</v>
          </cell>
        </row>
        <row r="171">
          <cell r="AL171" t="str">
            <v>Option Year 13INTLMHContr/Govt</v>
          </cell>
          <cell r="AM171">
            <v>2.8000000000000001E-2</v>
          </cell>
        </row>
        <row r="172">
          <cell r="AL172" t="str">
            <v>Option Year 13INTLG&amp;AContr/Govt</v>
          </cell>
          <cell r="AM172">
            <v>8.7099999999999997E-2</v>
          </cell>
        </row>
        <row r="173">
          <cell r="AL173" t="str">
            <v>Option Year 13INTLTBD1Contr/Govt</v>
          </cell>
          <cell r="AM173">
            <v>0</v>
          </cell>
        </row>
        <row r="174">
          <cell r="AL174" t="str">
            <v>Option Year 13INTLTBD2Contr/Govt</v>
          </cell>
          <cell r="AM174">
            <v>0</v>
          </cell>
        </row>
        <row r="175">
          <cell r="AL175" t="str">
            <v>Option Year 13INTLTBD3Contr/Govt</v>
          </cell>
          <cell r="AM175">
            <v>0</v>
          </cell>
        </row>
        <row r="180">
          <cell r="AL180" t="str">
            <v>Option Year 14INTLPRBContr/Govt</v>
          </cell>
          <cell r="AM180" t="e">
            <v>#DIV/0!</v>
          </cell>
        </row>
        <row r="181">
          <cell r="AL181" t="str">
            <v>Option Year 14INTLOverheadContr</v>
          </cell>
          <cell r="AM181" t="e">
            <v>#DIV/0!</v>
          </cell>
        </row>
        <row r="182">
          <cell r="AL182" t="str">
            <v>Option Year 14INTLOverheadGovt</v>
          </cell>
          <cell r="AM182" t="e">
            <v>#DIV/0!</v>
          </cell>
        </row>
        <row r="183">
          <cell r="AL183" t="str">
            <v>Option Year 14INTLMHContr/Govt</v>
          </cell>
          <cell r="AM183" t="e">
            <v>#DIV/0!</v>
          </cell>
        </row>
        <row r="184">
          <cell r="AL184" t="str">
            <v>Option Year 14INTLG&amp;AContr/Govt</v>
          </cell>
          <cell r="AM184" t="e">
            <v>#DIV/0!</v>
          </cell>
        </row>
        <row r="185">
          <cell r="AL185" t="str">
            <v>Option Year 14INTLTBD1Contr/Govt</v>
          </cell>
          <cell r="AM185" t="e">
            <v>#DIV/0!</v>
          </cell>
        </row>
        <row r="186">
          <cell r="AL186" t="str">
            <v>Option Year 14INTLTBD2Contr/Govt</v>
          </cell>
          <cell r="AM186" t="e">
            <v>#DIV/0!</v>
          </cell>
        </row>
        <row r="187">
          <cell r="AL187" t="str">
            <v>Option Year 14INTLTBD3Contr/Govt</v>
          </cell>
          <cell r="AM187" t="e">
            <v>#DIV/0!</v>
          </cell>
        </row>
        <row r="193">
          <cell r="AL193" t="str">
            <v>LOOKUP TABLE - DO NOT DELETE</v>
          </cell>
        </row>
        <row r="194">
          <cell r="AL194" t="str">
            <v>Base YearESDPRBContr/Govt</v>
          </cell>
          <cell r="AM194">
            <v>0.35099999999999998</v>
          </cell>
        </row>
        <row r="195">
          <cell r="AL195" t="str">
            <v>Base YearESDOverheadContr</v>
          </cell>
          <cell r="AM195">
            <v>0.17249999999999999</v>
          </cell>
        </row>
        <row r="196">
          <cell r="AL196" t="str">
            <v>Base YearESDOverheadGovt</v>
          </cell>
          <cell r="AM196">
            <v>3.1E-2</v>
          </cell>
        </row>
        <row r="197">
          <cell r="AL197" t="str">
            <v>Base YearESDMHContr/Govt</v>
          </cell>
          <cell r="AM197">
            <v>3.0499999999999999E-2</v>
          </cell>
        </row>
        <row r="198">
          <cell r="AL198" t="str">
            <v>Base YearESDG&amp;AContr/Govt</v>
          </cell>
          <cell r="AM198">
            <v>9.4E-2</v>
          </cell>
        </row>
        <row r="199">
          <cell r="AL199" t="str">
            <v>Base YearESDTBD1Contr/Govt</v>
          </cell>
          <cell r="AM199">
            <v>0</v>
          </cell>
        </row>
        <row r="200">
          <cell r="AL200" t="str">
            <v>Base YearESDTBD2Contr/Govt</v>
          </cell>
          <cell r="AM200">
            <v>0</v>
          </cell>
        </row>
        <row r="201">
          <cell r="AL201" t="str">
            <v>Base YearESDTBD3Contr/Govt</v>
          </cell>
          <cell r="AM201">
            <v>0</v>
          </cell>
        </row>
        <row r="206">
          <cell r="AL206" t="str">
            <v>Option Year 1ESDPRBContr/Govt</v>
          </cell>
          <cell r="AM206">
            <v>0.35099999999999998</v>
          </cell>
        </row>
        <row r="207">
          <cell r="AL207" t="str">
            <v>Option Year 1ESDOverheadContr</v>
          </cell>
          <cell r="AM207">
            <v>0.17249999999999999</v>
          </cell>
        </row>
        <row r="208">
          <cell r="AL208" t="str">
            <v>Option Year 1ESDOverheadGovt</v>
          </cell>
          <cell r="AM208">
            <v>3.1E-2</v>
          </cell>
        </row>
        <row r="209">
          <cell r="AL209" t="str">
            <v>Option Year 1ESDMHContr/Govt</v>
          </cell>
          <cell r="AM209">
            <v>2.9600000000000001E-2</v>
          </cell>
        </row>
        <row r="210">
          <cell r="AL210" t="str">
            <v>Option Year 1ESDG&amp;AContr/Govt</v>
          </cell>
          <cell r="AM210">
            <v>9.1399999999999995E-2</v>
          </cell>
        </row>
        <row r="211">
          <cell r="AL211" t="str">
            <v>Option Year 1ESDTBD1Contr/Govt</v>
          </cell>
          <cell r="AM211">
            <v>0</v>
          </cell>
        </row>
        <row r="212">
          <cell r="AL212" t="str">
            <v>Option Year 1ESDTBD2Contr/Govt</v>
          </cell>
          <cell r="AM212">
            <v>0</v>
          </cell>
        </row>
        <row r="213">
          <cell r="AL213" t="str">
            <v>Option Year 1ESDTBD3Contr/Govt</v>
          </cell>
          <cell r="AM213">
            <v>0</v>
          </cell>
        </row>
        <row r="218">
          <cell r="AL218" t="str">
            <v>Option Year 2ESDPRBContr/Govt</v>
          </cell>
          <cell r="AM218">
            <v>0.35099999999999998</v>
          </cell>
        </row>
        <row r="219">
          <cell r="AL219" t="str">
            <v>Option Year 2ESDOverheadContr</v>
          </cell>
          <cell r="AM219">
            <v>0.17249999999999999</v>
          </cell>
        </row>
        <row r="220">
          <cell r="AL220" t="str">
            <v>Option Year 2ESDOverheadGovt</v>
          </cell>
          <cell r="AM220">
            <v>3.1E-2</v>
          </cell>
        </row>
        <row r="221">
          <cell r="AL221" t="str">
            <v>Option Year 2ESDMHContr/Govt</v>
          </cell>
          <cell r="AM221">
            <v>2.87E-2</v>
          </cell>
        </row>
        <row r="222">
          <cell r="AL222" t="str">
            <v>Option Year 2ESDG&amp;AContr/Govt</v>
          </cell>
          <cell r="AM222">
            <v>8.8800000000000004E-2</v>
          </cell>
        </row>
        <row r="223">
          <cell r="AL223" t="str">
            <v>Option Year 2ESDTBD1Contr/Govt</v>
          </cell>
          <cell r="AM223">
            <v>0</v>
          </cell>
        </row>
        <row r="224">
          <cell r="AL224" t="str">
            <v>Option Year 2ESDTBD2Contr/Govt</v>
          </cell>
          <cell r="AM224">
            <v>0</v>
          </cell>
        </row>
        <row r="225">
          <cell r="AL225" t="str">
            <v>Option Year 2ESDTBD3Contr/Govt</v>
          </cell>
          <cell r="AM225">
            <v>0</v>
          </cell>
        </row>
        <row r="230">
          <cell r="AL230" t="str">
            <v>Option Year 3ESDPRBContr/Govt</v>
          </cell>
          <cell r="AM230">
            <v>0.35099999999999998</v>
          </cell>
        </row>
        <row r="231">
          <cell r="AL231" t="str">
            <v>Option Year 3ESDOverheadContr</v>
          </cell>
          <cell r="AM231">
            <v>0.17249999999999999</v>
          </cell>
        </row>
        <row r="232">
          <cell r="AL232" t="str">
            <v>Option Year 3ESDOverheadGovt</v>
          </cell>
          <cell r="AM232">
            <v>3.1E-2</v>
          </cell>
        </row>
        <row r="233">
          <cell r="AL233" t="str">
            <v>Option Year 3ESDMHContr/Govt</v>
          </cell>
          <cell r="AM233">
            <v>2.7900000000000001E-2</v>
          </cell>
        </row>
        <row r="234">
          <cell r="AL234" t="str">
            <v>Option Year 3ESDG&amp;AContr/Govt</v>
          </cell>
          <cell r="AM234">
            <v>8.6499999999999994E-2</v>
          </cell>
        </row>
        <row r="235">
          <cell r="AL235" t="str">
            <v>Option Year 3ESDTBD1Contr/Govt</v>
          </cell>
          <cell r="AM235">
            <v>0</v>
          </cell>
        </row>
        <row r="236">
          <cell r="AL236" t="str">
            <v>Option Year 3ESDTBD2Contr/Govt</v>
          </cell>
          <cell r="AM236">
            <v>0</v>
          </cell>
        </row>
        <row r="237">
          <cell r="AL237" t="str">
            <v>Option Year 3ESDTBD3Contr/Govt</v>
          </cell>
          <cell r="AM237">
            <v>0</v>
          </cell>
        </row>
        <row r="242">
          <cell r="AL242" t="str">
            <v>Option Year 4ESDPRBContr/Govt</v>
          </cell>
          <cell r="AM242">
            <v>0.35099999999999998</v>
          </cell>
        </row>
        <row r="243">
          <cell r="AL243" t="str">
            <v>Option Year 4ESDOverheadContr</v>
          </cell>
          <cell r="AM243">
            <v>0.17249999999999999</v>
          </cell>
        </row>
        <row r="244">
          <cell r="AL244" t="str">
            <v>Option Year 4ESDOverheadGovt</v>
          </cell>
          <cell r="AM244">
            <v>3.1E-2</v>
          </cell>
        </row>
        <row r="245">
          <cell r="AL245" t="str">
            <v>Option Year 4ESDMHContr/Govt</v>
          </cell>
          <cell r="AM245">
            <v>2.76E-2</v>
          </cell>
        </row>
        <row r="246">
          <cell r="AL246" t="str">
            <v>Option Year 4ESDG&amp;AContr/Govt</v>
          </cell>
          <cell r="AM246">
            <v>8.5699999999999998E-2</v>
          </cell>
        </row>
        <row r="247">
          <cell r="AL247" t="str">
            <v>Option Year 4ESDTBD1Contr/Govt</v>
          </cell>
          <cell r="AM247">
            <v>0</v>
          </cell>
        </row>
        <row r="248">
          <cell r="AL248" t="str">
            <v>Option Year 4ESDTBD2Contr/Govt</v>
          </cell>
          <cell r="AM248">
            <v>0</v>
          </cell>
        </row>
        <row r="249">
          <cell r="AL249" t="str">
            <v>Option Year 4ESDTBD3Contr/Govt</v>
          </cell>
          <cell r="AM249">
            <v>0</v>
          </cell>
        </row>
        <row r="254">
          <cell r="AL254" t="str">
            <v>Option Year 5ESDPRBContr/Govt</v>
          </cell>
          <cell r="AM254">
            <v>0.35099999999999998</v>
          </cell>
        </row>
        <row r="255">
          <cell r="AL255" t="str">
            <v>Option Year 5ESDOverheadContr</v>
          </cell>
          <cell r="AM255">
            <v>0.17249999999999999</v>
          </cell>
        </row>
        <row r="256">
          <cell r="AL256" t="str">
            <v>Option Year 5ESDOverheadGovt</v>
          </cell>
          <cell r="AM256">
            <v>3.1E-2</v>
          </cell>
        </row>
        <row r="257">
          <cell r="AL257" t="str">
            <v>Option Year 5ESDMHContr/Govt</v>
          </cell>
          <cell r="AM257">
            <v>2.76E-2</v>
          </cell>
        </row>
        <row r="258">
          <cell r="AL258" t="str">
            <v>Option Year 5ESDG&amp;AContr/Govt</v>
          </cell>
          <cell r="AM258">
            <v>8.5699999999999998E-2</v>
          </cell>
        </row>
        <row r="259">
          <cell r="AL259" t="str">
            <v>Option Year 5ESDTBD1Contr/Govt</v>
          </cell>
          <cell r="AM259">
            <v>0</v>
          </cell>
        </row>
        <row r="260">
          <cell r="AL260" t="str">
            <v>Option Year 5ESDTBD2Contr/Govt</v>
          </cell>
          <cell r="AM260">
            <v>0</v>
          </cell>
        </row>
        <row r="261">
          <cell r="AL261" t="str">
            <v>Option Year 5ESDTBD3Contr/Govt</v>
          </cell>
          <cell r="AM261">
            <v>0</v>
          </cell>
        </row>
        <row r="266">
          <cell r="AL266" t="str">
            <v>Option Year 6ESDPRBContr/Govt</v>
          </cell>
          <cell r="AM266">
            <v>0.35099999999999998</v>
          </cell>
        </row>
        <row r="267">
          <cell r="AL267" t="str">
            <v>Option Year 6ESDOverheadContr</v>
          </cell>
          <cell r="AM267">
            <v>0.17249999999999999</v>
          </cell>
        </row>
        <row r="268">
          <cell r="AL268" t="str">
            <v>Option Year 6ESDOverheadGovt</v>
          </cell>
          <cell r="AM268">
            <v>3.1E-2</v>
          </cell>
        </row>
        <row r="269">
          <cell r="AL269" t="str">
            <v>Option Year 6ESDMHContr/Govt</v>
          </cell>
          <cell r="AM269">
            <v>2.76E-2</v>
          </cell>
        </row>
        <row r="270">
          <cell r="AL270" t="str">
            <v>Option Year 6ESDG&amp;AContr/Govt</v>
          </cell>
          <cell r="AM270">
            <v>8.5699999999999998E-2</v>
          </cell>
        </row>
        <row r="271">
          <cell r="AL271" t="str">
            <v>Option Year 6ESDTBD1Contr/Govt</v>
          </cell>
          <cell r="AM271">
            <v>0</v>
          </cell>
        </row>
        <row r="272">
          <cell r="AL272" t="str">
            <v>Option Year 6ESDTBD2Contr/Govt</v>
          </cell>
          <cell r="AM272">
            <v>0</v>
          </cell>
        </row>
        <row r="273">
          <cell r="AL273" t="str">
            <v>Option Year 6ESDTBD3Contr/Govt</v>
          </cell>
          <cell r="AM273">
            <v>0</v>
          </cell>
        </row>
        <row r="278">
          <cell r="AL278" t="str">
            <v>Option Year 7ESDPRBContr/Govt</v>
          </cell>
          <cell r="AM278">
            <v>0.11700000000000001</v>
          </cell>
        </row>
        <row r="279">
          <cell r="AL279" t="str">
            <v>Option Year 7ESDOverheadContr</v>
          </cell>
          <cell r="AM279">
            <v>5.7500000000000002E-2</v>
          </cell>
        </row>
        <row r="280">
          <cell r="AL280" t="str">
            <v>Option Year 7ESDOverheadGovt</v>
          </cell>
          <cell r="AM280">
            <v>1.03E-2</v>
          </cell>
        </row>
        <row r="281">
          <cell r="AL281" t="str">
            <v>Option Year 7ESDMHContr/Govt</v>
          </cell>
          <cell r="AM281">
            <v>9.1999999999999998E-3</v>
          </cell>
        </row>
        <row r="282">
          <cell r="AL282" t="str">
            <v>Option Year 7ESDG&amp;AContr/Govt</v>
          </cell>
          <cell r="AM282">
            <v>2.86E-2</v>
          </cell>
        </row>
        <row r="283">
          <cell r="AL283" t="str">
            <v>Option Year 7ESDTBD1Contr/Govt</v>
          </cell>
          <cell r="AM283">
            <v>0</v>
          </cell>
        </row>
        <row r="284">
          <cell r="AL284" t="str">
            <v>Option Year 7ESDTBD2Contr/Govt</v>
          </cell>
          <cell r="AM284">
            <v>0</v>
          </cell>
        </row>
        <row r="285">
          <cell r="AL285" t="str">
            <v>Option Year 7ESDTBD3Contr/Govt</v>
          </cell>
          <cell r="AM285">
            <v>0</v>
          </cell>
        </row>
        <row r="290">
          <cell r="AL290" t="str">
            <v>Option Year 8ESDPRBContr/Govt</v>
          </cell>
          <cell r="AM290">
            <v>0</v>
          </cell>
        </row>
        <row r="291">
          <cell r="AL291" t="str">
            <v>Option Year 8ESDOverheadContr</v>
          </cell>
          <cell r="AM291">
            <v>0</v>
          </cell>
        </row>
        <row r="292">
          <cell r="AL292" t="str">
            <v>Option Year 8ESDOverheadGovt</v>
          </cell>
          <cell r="AM292">
            <v>0</v>
          </cell>
        </row>
        <row r="293">
          <cell r="AL293" t="str">
            <v>Option Year 8ESDMHContr/Govt</v>
          </cell>
          <cell r="AM293">
            <v>0</v>
          </cell>
        </row>
        <row r="294">
          <cell r="AL294" t="str">
            <v>Option Year 8ESDG&amp;AContr/Govt</v>
          </cell>
          <cell r="AM294">
            <v>0</v>
          </cell>
        </row>
        <row r="295">
          <cell r="AL295" t="str">
            <v>Option Year 8ESDTBD1Contr/Govt</v>
          </cell>
          <cell r="AM295">
            <v>0</v>
          </cell>
        </row>
        <row r="296">
          <cell r="AL296" t="str">
            <v>Option Year 8ESDTBD2Contr/Govt</v>
          </cell>
          <cell r="AM296">
            <v>0</v>
          </cell>
        </row>
        <row r="297">
          <cell r="AL297" t="str">
            <v>Option Year 8ESDTBD3Contr/Govt</v>
          </cell>
          <cell r="AM297">
            <v>0</v>
          </cell>
        </row>
        <row r="302">
          <cell r="AL302" t="str">
            <v>Option Year 9ESDPRBContr/Govt</v>
          </cell>
          <cell r="AM302">
            <v>0</v>
          </cell>
        </row>
        <row r="303">
          <cell r="AL303" t="str">
            <v>Option Year 9ESDOverheadContr</v>
          </cell>
          <cell r="AM303">
            <v>0</v>
          </cell>
        </row>
        <row r="304">
          <cell r="AL304" t="str">
            <v>Option Year 9ESDOverheadGovt</v>
          </cell>
          <cell r="AM304">
            <v>0</v>
          </cell>
        </row>
        <row r="305">
          <cell r="AL305" t="str">
            <v>Option Year 9ESDMHContr/Govt</v>
          </cell>
          <cell r="AM305">
            <v>0</v>
          </cell>
        </row>
        <row r="306">
          <cell r="AL306" t="str">
            <v>Option Year 9ESDG&amp;AContr/Govt</v>
          </cell>
          <cell r="AM306">
            <v>0</v>
          </cell>
        </row>
        <row r="307">
          <cell r="AL307" t="str">
            <v>Option Year 9ESDTBD1Contr/Govt</v>
          </cell>
          <cell r="AM307">
            <v>0</v>
          </cell>
        </row>
        <row r="308">
          <cell r="AL308" t="str">
            <v>Option Year 9ESDTBD2Contr/Govt</v>
          </cell>
          <cell r="AM308">
            <v>0</v>
          </cell>
        </row>
        <row r="309">
          <cell r="AL309" t="str">
            <v>Option Year 9ESDTBD3Contr/Govt</v>
          </cell>
          <cell r="AM309">
            <v>0</v>
          </cell>
        </row>
        <row r="314">
          <cell r="AL314" t="str">
            <v>Option Year 10ESDPRBContr/Govt</v>
          </cell>
          <cell r="AM314">
            <v>0</v>
          </cell>
        </row>
        <row r="315">
          <cell r="AL315" t="str">
            <v>Option Year 10ESDOverheadContr</v>
          </cell>
          <cell r="AM315">
            <v>0</v>
          </cell>
        </row>
        <row r="316">
          <cell r="AL316" t="str">
            <v>Option Year 10ESDOverheadGovt</v>
          </cell>
          <cell r="AM316">
            <v>0</v>
          </cell>
        </row>
        <row r="317">
          <cell r="AL317" t="str">
            <v>Option Year 10ESDMHContr/Govt</v>
          </cell>
          <cell r="AM317">
            <v>0</v>
          </cell>
        </row>
        <row r="318">
          <cell r="AL318" t="str">
            <v>Option Year 10ESDG&amp;AContr/Govt</v>
          </cell>
          <cell r="AM318">
            <v>0</v>
          </cell>
        </row>
        <row r="319">
          <cell r="AL319" t="str">
            <v>Option Year 10ESDTBD1Contr/Govt</v>
          </cell>
          <cell r="AM319">
            <v>0</v>
          </cell>
        </row>
        <row r="320">
          <cell r="AL320" t="str">
            <v>Option Year 10ESDTBD2Contr/Govt</v>
          </cell>
          <cell r="AM320">
            <v>0</v>
          </cell>
        </row>
        <row r="321">
          <cell r="AL321" t="str">
            <v>Option Year 10ESDTBD3Contr/Govt</v>
          </cell>
          <cell r="AM321">
            <v>0</v>
          </cell>
        </row>
        <row r="326">
          <cell r="AL326" t="str">
            <v>Option Year 11ESDPRBContr/Govt</v>
          </cell>
          <cell r="AM326">
            <v>0</v>
          </cell>
        </row>
        <row r="327">
          <cell r="AL327" t="str">
            <v>Option Year 11ESDOverheadContr</v>
          </cell>
          <cell r="AM327">
            <v>0</v>
          </cell>
        </row>
        <row r="328">
          <cell r="AL328" t="str">
            <v>Option Year 11ESDOverheadGovt</v>
          </cell>
          <cell r="AM328">
            <v>0</v>
          </cell>
        </row>
        <row r="329">
          <cell r="AL329" t="str">
            <v>Option Year 11ESDMHContr/Govt</v>
          </cell>
          <cell r="AM329">
            <v>0</v>
          </cell>
        </row>
        <row r="330">
          <cell r="AL330" t="str">
            <v>Option Year 11ESDG&amp;AContr/Govt</v>
          </cell>
          <cell r="AM330">
            <v>0</v>
          </cell>
        </row>
        <row r="331">
          <cell r="AL331" t="str">
            <v>Option Year 11ESDTBD1Contr/Govt</v>
          </cell>
          <cell r="AM331">
            <v>0</v>
          </cell>
        </row>
        <row r="332">
          <cell r="AL332" t="str">
            <v>Option Year 11ESDTBD2Contr/Govt</v>
          </cell>
          <cell r="AM332">
            <v>0</v>
          </cell>
        </row>
        <row r="333">
          <cell r="AL333" t="str">
            <v>Option Year 11ESDTBD3Contr/Govt</v>
          </cell>
          <cell r="AM333">
            <v>0</v>
          </cell>
        </row>
        <row r="338">
          <cell r="AL338" t="str">
            <v>Option Year 12ESDPRBContr/Govt</v>
          </cell>
          <cell r="AM338">
            <v>0</v>
          </cell>
        </row>
        <row r="339">
          <cell r="AL339" t="str">
            <v>Option Year 12ESDOverheadContr</v>
          </cell>
          <cell r="AM339">
            <v>0</v>
          </cell>
        </row>
        <row r="340">
          <cell r="AL340" t="str">
            <v>Option Year 12ESDOverheadGovt</v>
          </cell>
          <cell r="AM340">
            <v>0</v>
          </cell>
        </row>
        <row r="341">
          <cell r="AL341" t="str">
            <v>Option Year 12ESDMHContr/Govt</v>
          </cell>
          <cell r="AM341">
            <v>0</v>
          </cell>
        </row>
        <row r="342">
          <cell r="AL342" t="str">
            <v>Option Year 12ESDG&amp;AContr/Govt</v>
          </cell>
          <cell r="AM342">
            <v>0</v>
          </cell>
        </row>
        <row r="343">
          <cell r="AL343" t="str">
            <v>Option Year 12ESDTBD1Contr/Govt</v>
          </cell>
          <cell r="AM343">
            <v>0</v>
          </cell>
        </row>
        <row r="344">
          <cell r="AL344" t="str">
            <v>Option Year 12ESDTBD2Contr/Govt</v>
          </cell>
          <cell r="AM344">
            <v>0</v>
          </cell>
        </row>
        <row r="345">
          <cell r="AL345" t="str">
            <v>Option Year 12ESDTBD3Contr/Govt</v>
          </cell>
          <cell r="AM345">
            <v>0</v>
          </cell>
        </row>
        <row r="350">
          <cell r="AL350" t="str">
            <v>Option Year 13ESDPRBContr/Govt</v>
          </cell>
          <cell r="AM350">
            <v>0</v>
          </cell>
        </row>
        <row r="351">
          <cell r="AL351" t="str">
            <v>Option Year 13ESDOverheadContr</v>
          </cell>
          <cell r="AM351">
            <v>0</v>
          </cell>
        </row>
        <row r="352">
          <cell r="AL352" t="str">
            <v>Option Year 13ESDOverheadGovt</v>
          </cell>
          <cell r="AM352">
            <v>0</v>
          </cell>
        </row>
        <row r="353">
          <cell r="AL353" t="str">
            <v>Option Year 13ESDMHContr/Govt</v>
          </cell>
          <cell r="AM353">
            <v>0</v>
          </cell>
        </row>
        <row r="354">
          <cell r="AL354" t="str">
            <v>Option Year 13ESDG&amp;AContr/Govt</v>
          </cell>
          <cell r="AM354">
            <v>0</v>
          </cell>
        </row>
        <row r="355">
          <cell r="AL355" t="str">
            <v>Option Year 13ESDTBD1Contr/Govt</v>
          </cell>
          <cell r="AM355">
            <v>0</v>
          </cell>
        </row>
        <row r="356">
          <cell r="AL356" t="str">
            <v>Option Year 13ESDTBD2Contr/Govt</v>
          </cell>
          <cell r="AM356">
            <v>0</v>
          </cell>
        </row>
        <row r="357">
          <cell r="AL357" t="str">
            <v>Option Year 13ESDTBD3Contr/Govt</v>
          </cell>
          <cell r="AM357">
            <v>0</v>
          </cell>
        </row>
        <row r="362">
          <cell r="AL362" t="str">
            <v>Option Year 14ESDPRBContr/Govt</v>
          </cell>
          <cell r="AM362" t="e">
            <v>#DIV/0!</v>
          </cell>
        </row>
        <row r="363">
          <cell r="AL363" t="str">
            <v>Option Year 14ESDOverheadContr</v>
          </cell>
          <cell r="AM363" t="e">
            <v>#DIV/0!</v>
          </cell>
        </row>
        <row r="364">
          <cell r="AL364" t="str">
            <v>Option Year 14ESDOverheadGovt</v>
          </cell>
          <cell r="AM364" t="e">
            <v>#DIV/0!</v>
          </cell>
        </row>
        <row r="365">
          <cell r="AL365" t="str">
            <v>Option Year 14ESDMHContr/Govt</v>
          </cell>
          <cell r="AM365" t="e">
            <v>#DIV/0!</v>
          </cell>
        </row>
        <row r="366">
          <cell r="AL366" t="str">
            <v>Option Year 14ESDG&amp;AContr/Govt</v>
          </cell>
          <cell r="AM366" t="e">
            <v>#DIV/0!</v>
          </cell>
        </row>
        <row r="367">
          <cell r="AL367" t="str">
            <v>Option Year 14ESDTBD1Contr/Govt</v>
          </cell>
          <cell r="AM367" t="e">
            <v>#DIV/0!</v>
          </cell>
        </row>
        <row r="368">
          <cell r="AL368" t="str">
            <v>Option Year 14ESDTBD2Contr/Govt</v>
          </cell>
          <cell r="AM368" t="e">
            <v>#DIV/0!</v>
          </cell>
        </row>
        <row r="369">
          <cell r="AL369" t="str">
            <v>Option Year 14ESDTBD3Contr/Govt</v>
          </cell>
          <cell r="AM369" t="e">
            <v>#DIV/0!</v>
          </cell>
        </row>
        <row r="375">
          <cell r="AL375" t="str">
            <v>LOOKUP TABLE - DO NOT DELETE</v>
          </cell>
        </row>
        <row r="376">
          <cell r="AL376" t="str">
            <v>Base YearESDPRBContr/Govt</v>
          </cell>
          <cell r="AM376">
            <v>0.35099999999999998</v>
          </cell>
        </row>
        <row r="377">
          <cell r="AL377" t="str">
            <v>Base YearESDOverheadContr</v>
          </cell>
          <cell r="AM377">
            <v>0.17249999999999999</v>
          </cell>
        </row>
        <row r="378">
          <cell r="AL378" t="str">
            <v>Base YearESDOverheadGovt</v>
          </cell>
          <cell r="AM378">
            <v>3.1E-2</v>
          </cell>
        </row>
        <row r="379">
          <cell r="AL379" t="str">
            <v>Base YearESDMHContr/Govt</v>
          </cell>
          <cell r="AM379">
            <v>3.0499999999999999E-2</v>
          </cell>
        </row>
        <row r="380">
          <cell r="AL380" t="str">
            <v>Base YearESDG&amp;AContr/Govt</v>
          </cell>
          <cell r="AM380">
            <v>9.4E-2</v>
          </cell>
        </row>
        <row r="381">
          <cell r="AL381" t="str">
            <v>Base YearESDTBD1Contr/Govt</v>
          </cell>
          <cell r="AM381">
            <v>0</v>
          </cell>
        </row>
        <row r="382">
          <cell r="AL382" t="str">
            <v>Base YearESDTBD2Contr/Govt</v>
          </cell>
          <cell r="AM382">
            <v>0</v>
          </cell>
        </row>
        <row r="383">
          <cell r="AL383" t="str">
            <v>Base YearESDTBD3Contr/Govt</v>
          </cell>
          <cell r="AM383">
            <v>0</v>
          </cell>
        </row>
        <row r="388">
          <cell r="AL388" t="str">
            <v>Option Year 1ESDPRBContr/Govt</v>
          </cell>
          <cell r="AM388">
            <v>0.35099999999999998</v>
          </cell>
        </row>
        <row r="389">
          <cell r="AL389" t="str">
            <v>Option Year 1ESDOverheadContr</v>
          </cell>
          <cell r="AM389">
            <v>0.17249999999999999</v>
          </cell>
        </row>
        <row r="390">
          <cell r="AL390" t="str">
            <v>Option Year 1ESDOverheadGovt</v>
          </cell>
          <cell r="AM390">
            <v>3.1E-2</v>
          </cell>
        </row>
        <row r="391">
          <cell r="AL391" t="str">
            <v>Option Year 1ESDMHContr/Govt</v>
          </cell>
          <cell r="AM391">
            <v>2.9600000000000001E-2</v>
          </cell>
        </row>
        <row r="392">
          <cell r="AL392" t="str">
            <v>Option Year 1ESDG&amp;AContr/Govt</v>
          </cell>
          <cell r="AM392">
            <v>9.1399999999999995E-2</v>
          </cell>
        </row>
        <row r="393">
          <cell r="AL393" t="str">
            <v>Option Year 1ESDTBD1Contr/Govt</v>
          </cell>
          <cell r="AM393">
            <v>0</v>
          </cell>
        </row>
        <row r="394">
          <cell r="AL394" t="str">
            <v>Option Year 1ESDTBD2Contr/Govt</v>
          </cell>
          <cell r="AM394">
            <v>0</v>
          </cell>
        </row>
        <row r="395">
          <cell r="AL395" t="str">
            <v>Option Year 1ESDTBD3Contr/Govt</v>
          </cell>
          <cell r="AM395">
            <v>0</v>
          </cell>
        </row>
        <row r="400">
          <cell r="AL400" t="str">
            <v>Option Year 2ESDPRBContr/Govt</v>
          </cell>
          <cell r="AM400">
            <v>0.35099999999999998</v>
          </cell>
        </row>
        <row r="401">
          <cell r="AL401" t="str">
            <v>Option Year 2ESDOverheadContr</v>
          </cell>
          <cell r="AM401">
            <v>0.17249999999999999</v>
          </cell>
        </row>
        <row r="402">
          <cell r="AL402" t="str">
            <v>Option Year 2ESDOverheadGovt</v>
          </cell>
          <cell r="AM402">
            <v>3.1E-2</v>
          </cell>
        </row>
        <row r="403">
          <cell r="AL403" t="str">
            <v>Option Year 2ESDMHContr/Govt</v>
          </cell>
          <cell r="AM403">
            <v>2.87E-2</v>
          </cell>
        </row>
        <row r="404">
          <cell r="AL404" t="str">
            <v>Option Year 2ESDG&amp;AContr/Govt</v>
          </cell>
          <cell r="AM404">
            <v>8.8800000000000004E-2</v>
          </cell>
        </row>
        <row r="405">
          <cell r="AL405" t="str">
            <v>Option Year 2ESDTBD1Contr/Govt</v>
          </cell>
          <cell r="AM405">
            <v>0</v>
          </cell>
        </row>
        <row r="406">
          <cell r="AL406" t="str">
            <v>Option Year 2ESDTBD2Contr/Govt</v>
          </cell>
          <cell r="AM406">
            <v>0</v>
          </cell>
        </row>
        <row r="407">
          <cell r="AL407" t="str">
            <v>Option Year 2ESDTBD3Contr/Govt</v>
          </cell>
          <cell r="AM407">
            <v>0</v>
          </cell>
        </row>
        <row r="412">
          <cell r="AL412" t="str">
            <v>Option Year 3ESDPRBContr/Govt</v>
          </cell>
          <cell r="AM412">
            <v>0.35099999999999998</v>
          </cell>
        </row>
        <row r="413">
          <cell r="AL413" t="str">
            <v>Option Year 3ESDOverheadContr</v>
          </cell>
          <cell r="AM413">
            <v>0.17249999999999999</v>
          </cell>
        </row>
        <row r="414">
          <cell r="AL414" t="str">
            <v>Option Year 3ESDOverheadGovt</v>
          </cell>
          <cell r="AM414">
            <v>3.1E-2</v>
          </cell>
        </row>
        <row r="415">
          <cell r="AL415" t="str">
            <v>Option Year 3ESDMHContr/Govt</v>
          </cell>
          <cell r="AM415">
            <v>2.7900000000000001E-2</v>
          </cell>
        </row>
        <row r="416">
          <cell r="AL416" t="str">
            <v>Option Year 3ESDG&amp;AContr/Govt</v>
          </cell>
          <cell r="AM416">
            <v>8.6499999999999994E-2</v>
          </cell>
        </row>
        <row r="417">
          <cell r="AL417" t="str">
            <v>Option Year 3ESDTBD1Contr/Govt</v>
          </cell>
          <cell r="AM417">
            <v>0</v>
          </cell>
        </row>
        <row r="418">
          <cell r="AL418" t="str">
            <v>Option Year 3ESDTBD2Contr/Govt</v>
          </cell>
          <cell r="AM418">
            <v>0</v>
          </cell>
        </row>
        <row r="419">
          <cell r="AL419" t="str">
            <v>Option Year 3ESDTBD3Contr/Govt</v>
          </cell>
          <cell r="AM419">
            <v>0</v>
          </cell>
        </row>
        <row r="424">
          <cell r="AL424" t="str">
            <v>Option Year 4ESDPRBContr/Govt</v>
          </cell>
          <cell r="AM424">
            <v>0.35099999999999998</v>
          </cell>
        </row>
        <row r="425">
          <cell r="AL425" t="str">
            <v>Option Year 4ESDOverheadContr</v>
          </cell>
          <cell r="AM425">
            <v>0.17249999999999999</v>
          </cell>
        </row>
        <row r="426">
          <cell r="AL426" t="str">
            <v>Option Year 4ESDOverheadGovt</v>
          </cell>
          <cell r="AM426">
            <v>3.1E-2</v>
          </cell>
        </row>
        <row r="427">
          <cell r="AL427" t="str">
            <v>Option Year 4ESDMHContr/Govt</v>
          </cell>
          <cell r="AM427">
            <v>2.76E-2</v>
          </cell>
        </row>
        <row r="428">
          <cell r="AL428" t="str">
            <v>Option Year 4ESDG&amp;AContr/Govt</v>
          </cell>
          <cell r="AM428">
            <v>8.5699999999999998E-2</v>
          </cell>
        </row>
        <row r="429">
          <cell r="AL429" t="str">
            <v>Option Year 4ESDTBD1Contr/Govt</v>
          </cell>
          <cell r="AM429">
            <v>0</v>
          </cell>
        </row>
        <row r="430">
          <cell r="AL430" t="str">
            <v>Option Year 4ESDTBD2Contr/Govt</v>
          </cell>
          <cell r="AM430">
            <v>0</v>
          </cell>
        </row>
        <row r="431">
          <cell r="AL431" t="str">
            <v>Option Year 4ESDTBD3Contr/Govt</v>
          </cell>
          <cell r="AM431">
            <v>0</v>
          </cell>
        </row>
        <row r="436">
          <cell r="AL436" t="str">
            <v>Option Year 5ESDPRBContr/Govt</v>
          </cell>
          <cell r="AM436">
            <v>0.35099999999999998</v>
          </cell>
        </row>
        <row r="437">
          <cell r="AL437" t="str">
            <v>Option Year 5ESDOverheadContr</v>
          </cell>
          <cell r="AM437">
            <v>0.17249999999999999</v>
          </cell>
        </row>
        <row r="438">
          <cell r="AL438" t="str">
            <v>Option Year 5ESDOverheadGovt</v>
          </cell>
          <cell r="AM438">
            <v>3.1E-2</v>
          </cell>
        </row>
        <row r="439">
          <cell r="AL439" t="str">
            <v>Option Year 5ESDMHContr/Govt</v>
          </cell>
          <cell r="AM439">
            <v>2.76E-2</v>
          </cell>
        </row>
        <row r="440">
          <cell r="AL440" t="str">
            <v>Option Year 5ESDG&amp;AContr/Govt</v>
          </cell>
          <cell r="AM440">
            <v>8.5699999999999998E-2</v>
          </cell>
        </row>
        <row r="441">
          <cell r="AL441" t="str">
            <v>Option Year 5ESDTBD1Contr/Govt</v>
          </cell>
          <cell r="AM441">
            <v>0</v>
          </cell>
        </row>
        <row r="442">
          <cell r="AL442" t="str">
            <v>Option Year 5ESDTBD2Contr/Govt</v>
          </cell>
          <cell r="AM442">
            <v>0</v>
          </cell>
        </row>
        <row r="443">
          <cell r="AL443" t="str">
            <v>Option Year 5ESDTBD3Contr/Govt</v>
          </cell>
          <cell r="AM443">
            <v>0</v>
          </cell>
        </row>
        <row r="448">
          <cell r="AL448" t="str">
            <v>Option Year 6ESDPRBContr/Govt</v>
          </cell>
          <cell r="AM448">
            <v>0.35099999999999998</v>
          </cell>
        </row>
        <row r="449">
          <cell r="AL449" t="str">
            <v>Option Year 6ESDOverheadContr</v>
          </cell>
          <cell r="AM449">
            <v>0.17249999999999999</v>
          </cell>
        </row>
        <row r="450">
          <cell r="AL450" t="str">
            <v>Option Year 6ESDOverheadGovt</v>
          </cell>
          <cell r="AM450">
            <v>3.1E-2</v>
          </cell>
        </row>
        <row r="451">
          <cell r="AL451" t="str">
            <v>Option Year 6ESDMHContr/Govt</v>
          </cell>
          <cell r="AM451">
            <v>2.76E-2</v>
          </cell>
        </row>
        <row r="452">
          <cell r="AL452" t="str">
            <v>Option Year 6ESDG&amp;AContr/Govt</v>
          </cell>
          <cell r="AM452">
            <v>8.5699999999999998E-2</v>
          </cell>
        </row>
        <row r="453">
          <cell r="AL453" t="str">
            <v>Option Year 6ESDTBD1Contr/Govt</v>
          </cell>
          <cell r="AM453">
            <v>0</v>
          </cell>
        </row>
        <row r="454">
          <cell r="AL454" t="str">
            <v>Option Year 6ESDTBD2Contr/Govt</v>
          </cell>
          <cell r="AM454">
            <v>0</v>
          </cell>
        </row>
        <row r="455">
          <cell r="AL455" t="str">
            <v>Option Year 6ESDTBD3Contr/Govt</v>
          </cell>
          <cell r="AM455">
            <v>0</v>
          </cell>
        </row>
        <row r="460">
          <cell r="AL460" t="str">
            <v>Option Year 7ESDPRBContr/Govt</v>
          </cell>
          <cell r="AM460">
            <v>0.11700000000000001</v>
          </cell>
        </row>
        <row r="461">
          <cell r="AL461" t="str">
            <v>Option Year 7ESDOverheadContr</v>
          </cell>
          <cell r="AM461">
            <v>5.7500000000000002E-2</v>
          </cell>
        </row>
        <row r="462">
          <cell r="AL462" t="str">
            <v>Option Year 7ESDOverheadGovt</v>
          </cell>
          <cell r="AM462">
            <v>1.03E-2</v>
          </cell>
        </row>
        <row r="463">
          <cell r="AL463" t="str">
            <v>Option Year 7ESDMHContr/Govt</v>
          </cell>
          <cell r="AM463">
            <v>9.1999999999999998E-3</v>
          </cell>
        </row>
        <row r="464">
          <cell r="AL464" t="str">
            <v>Option Year 7ESDG&amp;AContr/Govt</v>
          </cell>
          <cell r="AM464">
            <v>2.86E-2</v>
          </cell>
        </row>
        <row r="465">
          <cell r="AL465" t="str">
            <v>Option Year 7ESDTBD1Contr/Govt</v>
          </cell>
          <cell r="AM465">
            <v>0</v>
          </cell>
        </row>
        <row r="466">
          <cell r="AL466" t="str">
            <v>Option Year 7ESDTBD2Contr/Govt</v>
          </cell>
          <cell r="AM466">
            <v>0</v>
          </cell>
        </row>
        <row r="467">
          <cell r="AL467" t="str">
            <v>Option Year 7ESDTBD3Contr/Govt</v>
          </cell>
          <cell r="AM467">
            <v>0</v>
          </cell>
        </row>
        <row r="472">
          <cell r="AL472" t="str">
            <v>Option Year 8ESDPRBContr/Govt</v>
          </cell>
          <cell r="AM472">
            <v>0</v>
          </cell>
        </row>
        <row r="473">
          <cell r="AL473" t="str">
            <v>Option Year 8ESDOverheadContr</v>
          </cell>
          <cell r="AM473">
            <v>0</v>
          </cell>
        </row>
        <row r="474">
          <cell r="AL474" t="str">
            <v>Option Year 8ESDOverheadGovt</v>
          </cell>
          <cell r="AM474">
            <v>0</v>
          </cell>
        </row>
        <row r="475">
          <cell r="AL475" t="str">
            <v>Option Year 8ESDMHContr/Govt</v>
          </cell>
          <cell r="AM475">
            <v>0</v>
          </cell>
        </row>
        <row r="476">
          <cell r="AL476" t="str">
            <v>Option Year 8ESDG&amp;AContr/Govt</v>
          </cell>
          <cell r="AM476">
            <v>0</v>
          </cell>
        </row>
        <row r="477">
          <cell r="AL477" t="str">
            <v>Option Year 8ESDTBD1Contr/Govt</v>
          </cell>
          <cell r="AM477">
            <v>0</v>
          </cell>
        </row>
        <row r="478">
          <cell r="AL478" t="str">
            <v>Option Year 8ESDTBD2Contr/Govt</v>
          </cell>
          <cell r="AM478">
            <v>0</v>
          </cell>
        </row>
        <row r="479">
          <cell r="AL479" t="str">
            <v>Option Year 8ESDTBD3Contr/Govt</v>
          </cell>
          <cell r="AM479">
            <v>0</v>
          </cell>
        </row>
        <row r="484">
          <cell r="AL484" t="str">
            <v>Option Year 9ESDPRBContr/Govt</v>
          </cell>
          <cell r="AM484">
            <v>0</v>
          </cell>
        </row>
        <row r="485">
          <cell r="AL485" t="str">
            <v>Option Year 9ESDOverheadContr</v>
          </cell>
          <cell r="AM485">
            <v>0</v>
          </cell>
        </row>
        <row r="486">
          <cell r="AL486" t="str">
            <v>Option Year 9ESDOverheadGovt</v>
          </cell>
          <cell r="AM486">
            <v>0</v>
          </cell>
        </row>
        <row r="487">
          <cell r="AL487" t="str">
            <v>Option Year 9ESDMHContr/Govt</v>
          </cell>
          <cell r="AM487">
            <v>0</v>
          </cell>
        </row>
        <row r="488">
          <cell r="AL488" t="str">
            <v>Option Year 9ESDG&amp;AContr/Govt</v>
          </cell>
          <cell r="AM488">
            <v>0</v>
          </cell>
        </row>
        <row r="489">
          <cell r="AL489" t="str">
            <v>Option Year 9ESDTBD1Contr/Govt</v>
          </cell>
          <cell r="AM489">
            <v>0</v>
          </cell>
        </row>
        <row r="490">
          <cell r="AL490" t="str">
            <v>Option Year 9ESDTBD2Contr/Govt</v>
          </cell>
          <cell r="AM490">
            <v>0</v>
          </cell>
        </row>
        <row r="491">
          <cell r="AL491" t="str">
            <v>Option Year 9ESDTBD3Contr/Govt</v>
          </cell>
          <cell r="AM491">
            <v>0</v>
          </cell>
        </row>
        <row r="496">
          <cell r="AL496" t="str">
            <v>Option Year 10ESDPRBContr/Govt</v>
          </cell>
          <cell r="AM496">
            <v>0</v>
          </cell>
        </row>
        <row r="497">
          <cell r="AL497" t="str">
            <v>Option Year 10ESDOverheadContr</v>
          </cell>
          <cell r="AM497">
            <v>0</v>
          </cell>
        </row>
        <row r="498">
          <cell r="AL498" t="str">
            <v>Option Year 10ESDOverheadGovt</v>
          </cell>
          <cell r="AM498">
            <v>0</v>
          </cell>
        </row>
        <row r="499">
          <cell r="AL499" t="str">
            <v>Option Year 10ESDMHContr/Govt</v>
          </cell>
          <cell r="AM499">
            <v>0</v>
          </cell>
        </row>
        <row r="500">
          <cell r="AL500" t="str">
            <v>Option Year 10ESDG&amp;AContr/Govt</v>
          </cell>
          <cell r="AM500">
            <v>0</v>
          </cell>
        </row>
        <row r="501">
          <cell r="AL501" t="str">
            <v>Option Year 10ESDTBD1Contr/Govt</v>
          </cell>
          <cell r="AM501">
            <v>0</v>
          </cell>
        </row>
        <row r="502">
          <cell r="AL502" t="str">
            <v>Option Year 10ESDTBD2Contr/Govt</v>
          </cell>
          <cell r="AM502">
            <v>0</v>
          </cell>
        </row>
        <row r="503">
          <cell r="AL503" t="str">
            <v>Option Year 10ESDTBD3Contr/Govt</v>
          </cell>
          <cell r="AM503">
            <v>0</v>
          </cell>
        </row>
        <row r="508">
          <cell r="AL508" t="str">
            <v>Option Year 11ESDPRBContr/Govt</v>
          </cell>
          <cell r="AM508">
            <v>0</v>
          </cell>
        </row>
        <row r="509">
          <cell r="AL509" t="str">
            <v>Option Year 11ESDOverheadContr</v>
          </cell>
          <cell r="AM509">
            <v>0</v>
          </cell>
        </row>
        <row r="510">
          <cell r="AL510" t="str">
            <v>Option Year 11ESDOverheadGovt</v>
          </cell>
          <cell r="AM510">
            <v>0</v>
          </cell>
        </row>
        <row r="511">
          <cell r="AL511" t="str">
            <v>Option Year 11ESDMHContr/Govt</v>
          </cell>
          <cell r="AM511">
            <v>0</v>
          </cell>
        </row>
        <row r="512">
          <cell r="AL512" t="str">
            <v>Option Year 11ESDG&amp;AContr/Govt</v>
          </cell>
          <cell r="AM512">
            <v>0</v>
          </cell>
        </row>
        <row r="513">
          <cell r="AL513" t="str">
            <v>Option Year 11ESDTBD1Contr/Govt</v>
          </cell>
          <cell r="AM513">
            <v>0</v>
          </cell>
        </row>
        <row r="514">
          <cell r="AL514" t="str">
            <v>Option Year 11ESDTBD2Contr/Govt</v>
          </cell>
          <cell r="AM514">
            <v>0</v>
          </cell>
        </row>
        <row r="515">
          <cell r="AL515" t="str">
            <v>Option Year 11ESDTBD3Contr/Govt</v>
          </cell>
          <cell r="AM515">
            <v>0</v>
          </cell>
        </row>
        <row r="520">
          <cell r="AL520" t="str">
            <v>Option Year 12ESDPRBContr/Govt</v>
          </cell>
          <cell r="AM520">
            <v>0</v>
          </cell>
        </row>
        <row r="521">
          <cell r="AL521" t="str">
            <v>Option Year 12ESDOverheadContr</v>
          </cell>
          <cell r="AM521">
            <v>0</v>
          </cell>
        </row>
        <row r="522">
          <cell r="AL522" t="str">
            <v>Option Year 12ESDOverheadGovt</v>
          </cell>
          <cell r="AM522">
            <v>0</v>
          </cell>
        </row>
        <row r="523">
          <cell r="AL523" t="str">
            <v>Option Year 12ESDMHContr/Govt</v>
          </cell>
          <cell r="AM523">
            <v>0</v>
          </cell>
        </row>
        <row r="524">
          <cell r="AL524" t="str">
            <v>Option Year 12ESDG&amp;AContr/Govt</v>
          </cell>
          <cell r="AM524">
            <v>0</v>
          </cell>
        </row>
        <row r="525">
          <cell r="AL525" t="str">
            <v>Option Year 12ESDTBD1Contr/Govt</v>
          </cell>
          <cell r="AM525">
            <v>0</v>
          </cell>
        </row>
        <row r="526">
          <cell r="AL526" t="str">
            <v>Option Year 12ESDTBD2Contr/Govt</v>
          </cell>
          <cell r="AM526">
            <v>0</v>
          </cell>
        </row>
        <row r="527">
          <cell r="AL527" t="str">
            <v>Option Year 12ESDTBD3Contr/Govt</v>
          </cell>
          <cell r="AM527">
            <v>0</v>
          </cell>
        </row>
        <row r="532">
          <cell r="AL532" t="str">
            <v>Option Year 13ESDPRBContr/Govt</v>
          </cell>
          <cell r="AM532">
            <v>0</v>
          </cell>
        </row>
        <row r="533">
          <cell r="AL533" t="str">
            <v>Option Year 13ESDOverheadContr</v>
          </cell>
          <cell r="AM533">
            <v>0</v>
          </cell>
        </row>
        <row r="534">
          <cell r="AL534" t="str">
            <v>Option Year 13ESDOverheadGovt</v>
          </cell>
          <cell r="AM534">
            <v>0</v>
          </cell>
        </row>
        <row r="535">
          <cell r="AL535" t="str">
            <v>Option Year 13ESDMHContr/Govt</v>
          </cell>
          <cell r="AM535">
            <v>0</v>
          </cell>
        </row>
        <row r="536">
          <cell r="AL536" t="str">
            <v>Option Year 13ESDG&amp;AContr/Govt</v>
          </cell>
          <cell r="AM536">
            <v>0</v>
          </cell>
        </row>
        <row r="537">
          <cell r="AL537" t="str">
            <v>Option Year 13ESDTBD1Contr/Govt</v>
          </cell>
          <cell r="AM537">
            <v>0</v>
          </cell>
        </row>
        <row r="538">
          <cell r="AL538" t="str">
            <v>Option Year 13ESDTBD2Contr/Govt</v>
          </cell>
          <cell r="AM538">
            <v>0</v>
          </cell>
        </row>
        <row r="539">
          <cell r="AL539" t="str">
            <v>Option Year 13ESDTBD3Contr/Govt</v>
          </cell>
          <cell r="AM539">
            <v>0</v>
          </cell>
        </row>
        <row r="544">
          <cell r="AL544" t="str">
            <v>Option Year 14ESDPRBContr/Govt</v>
          </cell>
          <cell r="AM544" t="e">
            <v>#DIV/0!</v>
          </cell>
        </row>
        <row r="545">
          <cell r="AL545" t="str">
            <v>Option Year 14ESDOverheadContr</v>
          </cell>
          <cell r="AM545" t="e">
            <v>#DIV/0!</v>
          </cell>
        </row>
        <row r="546">
          <cell r="AL546" t="str">
            <v>Option Year 14ESDOverheadGovt</v>
          </cell>
          <cell r="AM546" t="e">
            <v>#DIV/0!</v>
          </cell>
        </row>
        <row r="547">
          <cell r="AL547" t="str">
            <v>Option Year 14ESDMHContr/Govt</v>
          </cell>
          <cell r="AM547" t="e">
            <v>#DIV/0!</v>
          </cell>
        </row>
        <row r="548">
          <cell r="AL548" t="str">
            <v>Option Year 14ESDG&amp;AContr/Govt</v>
          </cell>
          <cell r="AM548" t="e">
            <v>#DIV/0!</v>
          </cell>
        </row>
        <row r="549">
          <cell r="AL549" t="str">
            <v>Option Year 14ESDTBD1Contr/Govt</v>
          </cell>
          <cell r="AM549" t="e">
            <v>#DIV/0!</v>
          </cell>
        </row>
        <row r="550">
          <cell r="AL550" t="str">
            <v>Option Year 14ESDTBD2Contr/Govt</v>
          </cell>
          <cell r="AM550" t="e">
            <v>#DIV/0!</v>
          </cell>
        </row>
        <row r="551">
          <cell r="AL551" t="str">
            <v>Option Year 14ESDTBD3Contr/Govt</v>
          </cell>
          <cell r="AM551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ate Analysis"/>
      <sheetName val="#REF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putSheet"/>
      <sheetName val="Summary"/>
      <sheetName val="Phase-In"/>
      <sheetName val="Base Period"/>
      <sheetName val="Option 1"/>
      <sheetName val="Option 2"/>
      <sheetName val="Option 3"/>
      <sheetName val="Option 4"/>
      <sheetName val="Total All Yrs"/>
      <sheetName val="Site Diff"/>
      <sheetName val="ReloBreakdown"/>
      <sheetName val="ReloDetail"/>
      <sheetName val="Schooling"/>
      <sheetName val="Bonus"/>
      <sheetName val="Office Equip"/>
      <sheetName val="OT Rate Summary"/>
      <sheetName val="Phase-In RateBuildUp"/>
      <sheetName val="Base RateBuildUp"/>
      <sheetName val="Opt 1 RateBuildUp"/>
      <sheetName val="Opt 2 RateBuildUp"/>
      <sheetName val="Opt 3 RateBuildUp"/>
      <sheetName val="Opt 4 RateBuildUp"/>
      <sheetName val="Indirects"/>
      <sheetName val="Indirects (IS)"/>
      <sheetName val="Ratebook"/>
    </sheetNames>
    <sheetDataSet>
      <sheetData sheetId="0">
        <row r="11">
          <cell r="B11" t="str">
            <v>Phase-In</v>
          </cell>
          <cell r="C11">
            <v>38139</v>
          </cell>
          <cell r="D11">
            <v>38168</v>
          </cell>
        </row>
        <row r="12">
          <cell r="B12" t="str">
            <v>Base Period</v>
          </cell>
          <cell r="C12">
            <v>38169</v>
          </cell>
          <cell r="D12">
            <v>38411</v>
          </cell>
        </row>
        <row r="13">
          <cell r="B13" t="str">
            <v>Option 1</v>
          </cell>
          <cell r="C13">
            <v>38412</v>
          </cell>
          <cell r="D13">
            <v>38776</v>
          </cell>
        </row>
        <row r="14">
          <cell r="B14" t="str">
            <v>Option 2</v>
          </cell>
          <cell r="C14">
            <v>38777</v>
          </cell>
          <cell r="D14">
            <v>39141</v>
          </cell>
        </row>
        <row r="15">
          <cell r="B15" t="str">
            <v>Option 3</v>
          </cell>
          <cell r="C15">
            <v>39142</v>
          </cell>
          <cell r="D15">
            <v>39507</v>
          </cell>
        </row>
        <row r="16">
          <cell r="B16" t="str">
            <v>Option 4</v>
          </cell>
          <cell r="C16">
            <v>39508</v>
          </cell>
          <cell r="D16">
            <v>39872</v>
          </cell>
        </row>
        <row r="21">
          <cell r="C21">
            <v>2004</v>
          </cell>
          <cell r="D21">
            <v>2005</v>
          </cell>
          <cell r="E21">
            <v>2006</v>
          </cell>
          <cell r="F21">
            <v>2007</v>
          </cell>
          <cell r="G21">
            <v>2008</v>
          </cell>
          <cell r="H21">
            <v>2009</v>
          </cell>
          <cell r="I21">
            <v>2010</v>
          </cell>
          <cell r="J21">
            <v>2011</v>
          </cell>
          <cell r="K21">
            <v>2011</v>
          </cell>
        </row>
        <row r="23">
          <cell r="B23" t="str">
            <v>Payroll Burden</v>
          </cell>
        </row>
        <row r="24">
          <cell r="B24" t="str">
            <v>Overhead - Offsite</v>
          </cell>
        </row>
        <row r="25">
          <cell r="B25" t="str">
            <v>Overhead - Onsite</v>
          </cell>
        </row>
        <row r="26">
          <cell r="B26" t="str">
            <v>Material Handling</v>
          </cell>
        </row>
        <row r="27">
          <cell r="B27" t="str">
            <v>G&amp;A</v>
          </cell>
        </row>
        <row r="28">
          <cell r="B28" t="str">
            <v>FCCOM - Off OH</v>
          </cell>
        </row>
        <row r="29">
          <cell r="B29" t="str">
            <v>FCCOM - On OH</v>
          </cell>
        </row>
        <row r="30">
          <cell r="B30" t="str">
            <v>FCCOM - G&amp;A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putSheet"/>
      <sheetName val="Summary-Base"/>
      <sheetName val="Summary-AwardTerm"/>
      <sheetName val="Yr1"/>
      <sheetName val="Yr2"/>
      <sheetName val="Yr3"/>
      <sheetName val="Yr4"/>
      <sheetName val="Yr5"/>
      <sheetName val="Yr6"/>
      <sheetName val="Yr6a"/>
      <sheetName val="Yr7"/>
      <sheetName val="Yr7a"/>
      <sheetName val="Yr8"/>
      <sheetName val="Yr8a"/>
      <sheetName val="Yr9"/>
      <sheetName val="Yr9a"/>
      <sheetName val="CPFF"/>
      <sheetName val="Summary"/>
      <sheetName val="Travel %'s"/>
      <sheetName val="Facility"/>
      <sheetName val="Indirects-MSTC"/>
      <sheetName val="Indirects-MADG"/>
      <sheetName val="FCCOM"/>
      <sheetName val="Ratebook"/>
      <sheetName val="Summary (Section B)"/>
    </sheetNames>
    <sheetDataSet>
      <sheetData sheetId="0">
        <row r="11">
          <cell r="A11" t="str">
            <v>Yr1</v>
          </cell>
          <cell r="B11" t="str">
            <v>Performance</v>
          </cell>
          <cell r="C11" t="str">
            <v>Base Period - Year I</v>
          </cell>
          <cell r="D11">
            <v>38200</v>
          </cell>
          <cell r="E11">
            <v>38564</v>
          </cell>
          <cell r="F11">
            <v>15</v>
          </cell>
          <cell r="H11">
            <v>1.03646025</v>
          </cell>
          <cell r="I11">
            <v>5</v>
          </cell>
          <cell r="J11">
            <v>7</v>
          </cell>
        </row>
        <row r="12">
          <cell r="A12" t="str">
            <v>Yr2</v>
          </cell>
          <cell r="C12" t="str">
            <v>Base Period - Year II</v>
          </cell>
          <cell r="D12">
            <v>38565</v>
          </cell>
          <cell r="E12">
            <v>38929</v>
          </cell>
          <cell r="F12">
            <v>27</v>
          </cell>
          <cell r="G12">
            <v>12</v>
          </cell>
          <cell r="H12">
            <v>1.0665175972499998</v>
          </cell>
          <cell r="I12">
            <v>5</v>
          </cell>
          <cell r="J12">
            <v>7</v>
          </cell>
        </row>
        <row r="13">
          <cell r="A13" t="str">
            <v>Yr3</v>
          </cell>
          <cell r="C13" t="str">
            <v>Base Period - Year III</v>
          </cell>
          <cell r="D13">
            <v>38930</v>
          </cell>
          <cell r="E13">
            <v>39294</v>
          </cell>
          <cell r="F13">
            <v>39</v>
          </cell>
          <cell r="G13">
            <v>12</v>
          </cell>
          <cell r="H13">
            <v>1.0974466075702498</v>
          </cell>
          <cell r="I13">
            <v>5</v>
          </cell>
          <cell r="J13">
            <v>7</v>
          </cell>
        </row>
        <row r="14">
          <cell r="A14" t="str">
            <v>Yr4</v>
          </cell>
          <cell r="C14" t="str">
            <v>Base Period - Year IV</v>
          </cell>
          <cell r="D14">
            <v>39295</v>
          </cell>
          <cell r="E14">
            <v>39660</v>
          </cell>
          <cell r="F14">
            <v>51</v>
          </cell>
          <cell r="G14">
            <v>12</v>
          </cell>
          <cell r="H14">
            <v>1.129272559189787</v>
          </cell>
          <cell r="I14">
            <v>5</v>
          </cell>
          <cell r="J14">
            <v>7</v>
          </cell>
        </row>
        <row r="15">
          <cell r="A15" t="str">
            <v>Yr5</v>
          </cell>
          <cell r="C15" t="str">
            <v>Base Period - Year V</v>
          </cell>
          <cell r="D15">
            <v>39661</v>
          </cell>
          <cell r="E15">
            <v>40025</v>
          </cell>
          <cell r="F15">
            <v>63</v>
          </cell>
          <cell r="G15">
            <v>12</v>
          </cell>
          <cell r="H15">
            <v>1.1620214634062906</v>
          </cell>
          <cell r="I15">
            <v>5</v>
          </cell>
          <cell r="J15">
            <v>7</v>
          </cell>
        </row>
        <row r="16">
          <cell r="A16" t="str">
            <v>Yr6</v>
          </cell>
          <cell r="C16" t="str">
            <v>Award Term - Period I</v>
          </cell>
          <cell r="D16">
            <v>40026</v>
          </cell>
          <cell r="E16">
            <v>40209.5</v>
          </cell>
          <cell r="F16">
            <v>72</v>
          </cell>
          <cell r="G16">
            <v>9</v>
          </cell>
          <cell r="H16">
            <v>1.187113512876717</v>
          </cell>
          <cell r="I16">
            <v>-7</v>
          </cell>
          <cell r="J16">
            <v>13</v>
          </cell>
        </row>
        <row r="17">
          <cell r="A17" t="str">
            <v>Yr6a</v>
          </cell>
          <cell r="C17" t="str">
            <v>Award Term - Period II</v>
          </cell>
          <cell r="D17">
            <v>40210.5</v>
          </cell>
          <cell r="E17">
            <v>40390</v>
          </cell>
          <cell r="F17">
            <v>78</v>
          </cell>
          <cell r="G17">
            <v>6</v>
          </cell>
          <cell r="H17">
            <v>1.2043266588134294</v>
          </cell>
          <cell r="I17">
            <v>-13</v>
          </cell>
          <cell r="J17">
            <v>19</v>
          </cell>
        </row>
        <row r="18">
          <cell r="A18" t="str">
            <v>Yr7</v>
          </cell>
          <cell r="C18" t="str">
            <v>Award Term - Period III</v>
          </cell>
          <cell r="D18">
            <v>40391</v>
          </cell>
          <cell r="E18">
            <v>40574.5</v>
          </cell>
          <cell r="F18">
            <v>84</v>
          </cell>
          <cell r="G18">
            <v>6</v>
          </cell>
          <cell r="H18">
            <v>1.2215398047501418</v>
          </cell>
          <cell r="I18">
            <v>-19</v>
          </cell>
          <cell r="J18">
            <v>25</v>
          </cell>
        </row>
        <row r="19">
          <cell r="A19" t="str">
            <v>Yr7a</v>
          </cell>
          <cell r="C19" t="str">
            <v>Award Term - Period IV</v>
          </cell>
          <cell r="D19">
            <v>40575.5</v>
          </cell>
          <cell r="E19">
            <v>40755</v>
          </cell>
          <cell r="F19">
            <v>90</v>
          </cell>
          <cell r="G19">
            <v>6</v>
          </cell>
          <cell r="H19">
            <v>1.2392521319190188</v>
          </cell>
          <cell r="I19">
            <v>-25</v>
          </cell>
          <cell r="J19">
            <v>31</v>
          </cell>
        </row>
        <row r="20">
          <cell r="A20" t="str">
            <v>Yr8</v>
          </cell>
          <cell r="C20" t="str">
            <v>Award Term - Period V</v>
          </cell>
          <cell r="D20">
            <v>40756</v>
          </cell>
          <cell r="E20">
            <v>40939</v>
          </cell>
          <cell r="F20">
            <v>96</v>
          </cell>
          <cell r="G20">
            <v>6</v>
          </cell>
          <cell r="H20">
            <v>1.2569644590878959</v>
          </cell>
          <cell r="I20">
            <v>-31</v>
          </cell>
          <cell r="J20">
            <v>37</v>
          </cell>
        </row>
        <row r="21">
          <cell r="A21" t="str">
            <v>Yr8a</v>
          </cell>
          <cell r="C21" t="str">
            <v>Award Term - Period VI</v>
          </cell>
          <cell r="D21">
            <v>40940</v>
          </cell>
          <cell r="E21">
            <v>41121</v>
          </cell>
          <cell r="F21">
            <v>102</v>
          </cell>
          <cell r="G21">
            <v>6</v>
          </cell>
          <cell r="H21">
            <v>1.2751904437446704</v>
          </cell>
          <cell r="I21">
            <v>-37</v>
          </cell>
          <cell r="J21">
            <v>43</v>
          </cell>
        </row>
        <row r="22">
          <cell r="A22" t="str">
            <v>Yr9</v>
          </cell>
          <cell r="C22" t="str">
            <v>Award Term - Period VII</v>
          </cell>
          <cell r="D22">
            <v>41122</v>
          </cell>
          <cell r="E22">
            <v>41305</v>
          </cell>
          <cell r="F22">
            <v>108</v>
          </cell>
          <cell r="G22">
            <v>6</v>
          </cell>
          <cell r="H22">
            <v>1.2934164284014447</v>
          </cell>
          <cell r="I22">
            <v>-43</v>
          </cell>
          <cell r="J22">
            <v>49</v>
          </cell>
        </row>
        <row r="23">
          <cell r="A23" t="str">
            <v>Yr9a</v>
          </cell>
          <cell r="C23" t="str">
            <v>Award Term - Period VIII</v>
          </cell>
          <cell r="D23">
            <v>41306</v>
          </cell>
          <cell r="E23">
            <v>41486</v>
          </cell>
          <cell r="F23">
            <v>114</v>
          </cell>
          <cell r="G23">
            <v>6</v>
          </cell>
          <cell r="H23">
            <v>1.3121709666132655</v>
          </cell>
          <cell r="I23">
            <v>-49</v>
          </cell>
          <cell r="J23">
            <v>55</v>
          </cell>
        </row>
        <row r="24">
          <cell r="A24" t="str">
            <v>Total</v>
          </cell>
          <cell r="C24" t="str">
            <v>All Years</v>
          </cell>
          <cell r="D24">
            <v>38200</v>
          </cell>
          <cell r="E24">
            <v>41486</v>
          </cell>
          <cell r="F24">
            <v>63</v>
          </cell>
          <cell r="G24">
            <v>0</v>
          </cell>
          <cell r="H24">
            <v>1.1620214634062906</v>
          </cell>
          <cell r="I24">
            <v>53</v>
          </cell>
          <cell r="J24">
            <v>55</v>
          </cell>
        </row>
        <row r="26">
          <cell r="B26" t="str">
            <v>Escalation</v>
          </cell>
          <cell r="C26" t="str">
            <v>Non SCA/WD</v>
          </cell>
          <cell r="D26">
            <v>2.9000000000000001E-2</v>
          </cell>
        </row>
        <row r="27">
          <cell r="C27" t="str">
            <v>SCA/WD</v>
          </cell>
          <cell r="D27">
            <v>0</v>
          </cell>
        </row>
        <row r="29">
          <cell r="B29" t="str">
            <v>Indirect</v>
          </cell>
          <cell r="C29" t="str">
            <v>Description</v>
          </cell>
          <cell r="D29">
            <v>2004</v>
          </cell>
          <cell r="E29">
            <v>2005</v>
          </cell>
          <cell r="F29">
            <v>2006</v>
          </cell>
          <cell r="G29">
            <v>2007</v>
          </cell>
          <cell r="H29">
            <v>2008</v>
          </cell>
          <cell r="I29">
            <v>2009</v>
          </cell>
          <cell r="J29">
            <v>2010</v>
          </cell>
        </row>
        <row r="30">
          <cell r="B30" t="str">
            <v>Rate Schd</v>
          </cell>
          <cell r="C30" t="str">
            <v>Cost Ctr</v>
          </cell>
          <cell r="D30" t="str">
            <v>MSTC IT</v>
          </cell>
        </row>
        <row r="31">
          <cell r="C31" t="str">
            <v>Payroll Burden</v>
          </cell>
          <cell r="D31">
            <v>0.32400000000000001</v>
          </cell>
          <cell r="E31">
            <v>0.32400000000000001</v>
          </cell>
          <cell r="F31">
            <v>0.32400000000000001</v>
          </cell>
          <cell r="G31">
            <v>0.32400000000000001</v>
          </cell>
          <cell r="H31">
            <v>0.32400000000000001</v>
          </cell>
          <cell r="I31">
            <v>0.32400000000000001</v>
          </cell>
          <cell r="J31">
            <v>0.32400000000000001</v>
          </cell>
        </row>
        <row r="32">
          <cell r="C32" t="str">
            <v>Overhead - Offsite</v>
          </cell>
          <cell r="D32">
            <v>0.21</v>
          </cell>
          <cell r="E32">
            <v>0.21</v>
          </cell>
          <cell r="F32">
            <v>0.21</v>
          </cell>
          <cell r="G32">
            <v>0.21</v>
          </cell>
          <cell r="H32">
            <v>0.21</v>
          </cell>
          <cell r="I32">
            <v>0.21</v>
          </cell>
          <cell r="J32">
            <v>0.21</v>
          </cell>
        </row>
        <row r="33">
          <cell r="C33" t="str">
            <v>Overhead - Onsite</v>
          </cell>
          <cell r="D33">
            <v>8.0000000000000002E-3</v>
          </cell>
          <cell r="E33">
            <v>8.0000000000000002E-3</v>
          </cell>
          <cell r="F33">
            <v>8.0000000000000002E-3</v>
          </cell>
          <cell r="G33">
            <v>8.0000000000000002E-3</v>
          </cell>
          <cell r="H33">
            <v>8.0000000000000002E-3</v>
          </cell>
          <cell r="I33">
            <v>8.0000000000000002E-3</v>
          </cell>
          <cell r="J33">
            <v>8.0000000000000002E-3</v>
          </cell>
        </row>
        <row r="34">
          <cell r="C34" t="str">
            <v>Material Handling</v>
          </cell>
          <cell r="D34">
            <v>0.02</v>
          </cell>
          <cell r="E34">
            <v>0.02</v>
          </cell>
          <cell r="F34">
            <v>0.02</v>
          </cell>
          <cell r="G34">
            <v>0.02</v>
          </cell>
          <cell r="H34">
            <v>0.02</v>
          </cell>
          <cell r="I34">
            <v>0.02</v>
          </cell>
          <cell r="J34">
            <v>0.02</v>
          </cell>
        </row>
        <row r="35">
          <cell r="C35" t="str">
            <v>G&amp;A</v>
          </cell>
          <cell r="D35">
            <v>0.15</v>
          </cell>
          <cell r="E35">
            <v>0.1444</v>
          </cell>
          <cell r="F35">
            <v>0.13930000000000001</v>
          </cell>
          <cell r="G35">
            <v>0.1346</v>
          </cell>
          <cell r="H35">
            <v>0.1303</v>
          </cell>
          <cell r="I35">
            <v>0.1303</v>
          </cell>
          <cell r="J35">
            <v>0.1303</v>
          </cell>
        </row>
        <row r="36">
          <cell r="C36" t="str">
            <v>FCCOM - Off OH</v>
          </cell>
          <cell r="D36">
            <v>2.0100000000000001E-3</v>
          </cell>
          <cell r="E36">
            <v>2.0100000000000001E-3</v>
          </cell>
          <cell r="F36">
            <v>2.0100000000000001E-3</v>
          </cell>
          <cell r="G36">
            <v>2.0100000000000001E-3</v>
          </cell>
          <cell r="H36">
            <v>2.0100000000000001E-3</v>
          </cell>
          <cell r="I36">
            <v>2.0100000000000001E-3</v>
          </cell>
          <cell r="J36">
            <v>2.0100000000000001E-3</v>
          </cell>
        </row>
        <row r="37">
          <cell r="C37" t="str">
            <v>FCCOM - On OH</v>
          </cell>
          <cell r="D37">
            <v>1.0000000000000001E-5</v>
          </cell>
          <cell r="E37">
            <v>1.0000000000000001E-5</v>
          </cell>
          <cell r="F37">
            <v>1.0000000000000001E-5</v>
          </cell>
          <cell r="G37">
            <v>1.0000000000000001E-5</v>
          </cell>
          <cell r="H37">
            <v>1.0000000000000001E-5</v>
          </cell>
          <cell r="I37">
            <v>1.0000000000000001E-5</v>
          </cell>
          <cell r="J37">
            <v>1.0000000000000001E-5</v>
          </cell>
        </row>
        <row r="38">
          <cell r="C38" t="str">
            <v>FCCOM - G&amp;A</v>
          </cell>
          <cell r="D38">
            <v>4.4000000000000002E-4</v>
          </cell>
          <cell r="E38">
            <v>4.4000000000000002E-4</v>
          </cell>
          <cell r="F38">
            <v>4.4000000000000002E-4</v>
          </cell>
          <cell r="G38">
            <v>4.4000000000000002E-4</v>
          </cell>
          <cell r="H38">
            <v>4.4000000000000002E-4</v>
          </cell>
          <cell r="I38">
            <v>4.4000000000000002E-4</v>
          </cell>
          <cell r="J38">
            <v>4.4000000000000002E-4</v>
          </cell>
        </row>
        <row r="40">
          <cell r="B40" t="str">
            <v>Indirect</v>
          </cell>
          <cell r="C40" t="str">
            <v>Description</v>
          </cell>
          <cell r="D40">
            <v>2004</v>
          </cell>
          <cell r="E40">
            <v>2005</v>
          </cell>
          <cell r="F40">
            <v>2006</v>
          </cell>
          <cell r="G40">
            <v>2007</v>
          </cell>
          <cell r="H40">
            <v>2008</v>
          </cell>
          <cell r="I40">
            <v>2009</v>
          </cell>
          <cell r="J40">
            <v>2010</v>
          </cell>
        </row>
        <row r="41">
          <cell r="B41" t="str">
            <v>Rate Schd</v>
          </cell>
          <cell r="C41" t="str">
            <v>Cost Ctr</v>
          </cell>
          <cell r="D41" t="str">
            <v>MADG</v>
          </cell>
        </row>
        <row r="42">
          <cell r="C42" t="str">
            <v>Payroll Burden</v>
          </cell>
          <cell r="D42">
            <v>0.32400000000000001</v>
          </cell>
          <cell r="E42">
            <v>0.32400000000000001</v>
          </cell>
          <cell r="F42">
            <v>0.32400000000000001</v>
          </cell>
          <cell r="G42">
            <v>0.32400000000000001</v>
          </cell>
          <cell r="H42">
            <v>0.32400000000000001</v>
          </cell>
          <cell r="I42">
            <v>0.32400000000000001</v>
          </cell>
          <cell r="J42">
            <v>0.32400000000000001</v>
          </cell>
        </row>
        <row r="43">
          <cell r="C43" t="str">
            <v>Overhead - Offsite</v>
          </cell>
          <cell r="D43">
            <v>0.17800424043319313</v>
          </cell>
          <cell r="E43">
            <v>0.17189167929569629</v>
          </cell>
          <cell r="F43">
            <v>0.173069861437636</v>
          </cell>
          <cell r="G43">
            <v>0.17414201313538186</v>
          </cell>
          <cell r="H43">
            <v>0.17511570551412675</v>
          </cell>
          <cell r="I43">
            <v>0.17511570551412675</v>
          </cell>
          <cell r="J43">
            <v>0.17511570551412675</v>
          </cell>
        </row>
        <row r="44">
          <cell r="C44" t="str">
            <v>Overhead - Onsite</v>
          </cell>
          <cell r="D44">
            <v>5.8162691790475944E-2</v>
          </cell>
          <cell r="E44">
            <v>4.6474316453454526E-2</v>
          </cell>
          <cell r="F44">
            <v>4.8278856054527759E-2</v>
          </cell>
          <cell r="G44">
            <v>5.0073005827539173E-2</v>
          </cell>
          <cell r="H44">
            <v>5.1841796143611341E-2</v>
          </cell>
          <cell r="I44">
            <v>5.1841796143611341E-2</v>
          </cell>
          <cell r="J44">
            <v>5.1841796143611341E-2</v>
          </cell>
        </row>
        <row r="45">
          <cell r="C45" t="str">
            <v>Material Handling</v>
          </cell>
          <cell r="D45">
            <v>2.1999999999999999E-2</v>
          </cell>
          <cell r="E45">
            <v>2.1999999999999999E-2</v>
          </cell>
          <cell r="F45">
            <v>2.1999999999999999E-2</v>
          </cell>
          <cell r="G45">
            <v>2.1999999999999999E-2</v>
          </cell>
          <cell r="H45">
            <v>2.1999999999999999E-2</v>
          </cell>
          <cell r="I45">
            <v>2.1999999999999999E-2</v>
          </cell>
          <cell r="J45">
            <v>2.1999999999999999E-2</v>
          </cell>
        </row>
        <row r="46">
          <cell r="C46" t="str">
            <v>G&amp;A</v>
          </cell>
          <cell r="D46">
            <v>0.21269279756057963</v>
          </cell>
          <cell r="E46">
            <v>0.20639698065493886</v>
          </cell>
          <cell r="F46">
            <v>0.20300149116721808</v>
          </cell>
          <cell r="G46">
            <v>0.19985916185040181</v>
          </cell>
          <cell r="H46">
            <v>0.19698125984268749</v>
          </cell>
          <cell r="I46">
            <v>0.19698125984268749</v>
          </cell>
          <cell r="J46">
            <v>0.19698125984268749</v>
          </cell>
        </row>
        <row r="47">
          <cell r="C47" t="str">
            <v>FCCOM - Off OH</v>
          </cell>
          <cell r="D47">
            <v>1.15E-3</v>
          </cell>
          <cell r="E47">
            <v>1.15E-3</v>
          </cell>
          <cell r="F47">
            <v>1.15E-3</v>
          </cell>
          <cell r="G47">
            <v>1.15E-3</v>
          </cell>
          <cell r="H47">
            <v>1.15E-3</v>
          </cell>
          <cell r="I47">
            <v>1.15E-3</v>
          </cell>
          <cell r="J47">
            <v>1.15E-3</v>
          </cell>
        </row>
        <row r="48">
          <cell r="C48" t="str">
            <v>FCCOM - On OH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C49" t="str">
            <v>FCCOM - G&amp;A</v>
          </cell>
          <cell r="D49">
            <v>4.2999999999999999E-4</v>
          </cell>
          <cell r="E49">
            <v>4.2999999999999999E-4</v>
          </cell>
          <cell r="F49">
            <v>4.2999999999999999E-4</v>
          </cell>
          <cell r="G49">
            <v>4.2999999999999999E-4</v>
          </cell>
          <cell r="H49">
            <v>4.2999999999999999E-4</v>
          </cell>
          <cell r="I49">
            <v>4.2999999999999999E-4</v>
          </cell>
          <cell r="J49">
            <v>4.2999999999999999E-4</v>
          </cell>
        </row>
        <row r="51">
          <cell r="B51" t="str">
            <v>Fixed Fee</v>
          </cell>
          <cell r="C51" t="str">
            <v>Standard</v>
          </cell>
          <cell r="D51">
            <v>0.106</v>
          </cell>
          <cell r="E51" t="str">
            <v>A</v>
          </cell>
          <cell r="F51">
            <v>75582969.077862352</v>
          </cell>
          <cell r="G51" t="str">
            <v>Total CPFF</v>
          </cell>
          <cell r="I51">
            <v>1316250</v>
          </cell>
        </row>
        <row r="52">
          <cell r="C52" t="str">
            <v>Matl / ODC</v>
          </cell>
          <cell r="D52">
            <v>0</v>
          </cell>
          <cell r="E52" t="str">
            <v>B</v>
          </cell>
          <cell r="F52">
            <v>4.9987914612172633E-2</v>
          </cell>
          <cell r="G52" t="str">
            <v>Effective Fee</v>
          </cell>
        </row>
        <row r="53">
          <cell r="C53" t="str">
            <v>Fee On Subs</v>
          </cell>
          <cell r="D53">
            <v>0.05</v>
          </cell>
          <cell r="E53" t="str">
            <v>C</v>
          </cell>
        </row>
        <row r="55">
          <cell r="B55" t="str">
            <v>Subcontracts</v>
          </cell>
          <cell r="C55" t="str">
            <v>Name</v>
          </cell>
          <cell r="D55" t="str">
            <v>Size</v>
          </cell>
          <cell r="E55" t="str">
            <v>Fee/Profit %</v>
          </cell>
          <cell r="F55" t="str">
            <v>Esc %</v>
          </cell>
          <cell r="G55" t="str">
            <v>$ %</v>
          </cell>
          <cell r="H55" t="str">
            <v>Total $</v>
          </cell>
          <cell r="I55" t="str">
            <v>Hours</v>
          </cell>
          <cell r="J55" t="str">
            <v>% LOE</v>
          </cell>
        </row>
        <row r="56">
          <cell r="A56" t="str">
            <v>CUBIC</v>
          </cell>
          <cell r="C56" t="str">
            <v>CUBIC</v>
          </cell>
          <cell r="D56" t="str">
            <v>Large</v>
          </cell>
          <cell r="E56">
            <v>0.05</v>
          </cell>
          <cell r="F56">
            <v>3.5000000000000003E-2</v>
          </cell>
          <cell r="G56">
            <v>0.10327385964368314</v>
          </cell>
          <cell r="H56">
            <v>7805744.9399999995</v>
          </cell>
          <cell r="I56">
            <v>133020</v>
          </cell>
          <cell r="J56">
            <v>0.10105982905982906</v>
          </cell>
        </row>
        <row r="57">
          <cell r="A57" t="str">
            <v>Cynosure</v>
          </cell>
          <cell r="C57" t="str">
            <v>Cynosure</v>
          </cell>
          <cell r="D57" t="str">
            <v>SB</v>
          </cell>
          <cell r="E57">
            <v>0.05</v>
          </cell>
          <cell r="F57">
            <v>3.5000000000000003E-2</v>
          </cell>
          <cell r="G57">
            <v>4.0983774358068777E-2</v>
          </cell>
          <cell r="H57">
            <v>3097675.35</v>
          </cell>
          <cell r="I57">
            <v>72000</v>
          </cell>
          <cell r="J57">
            <v>5.4700854700854701E-2</v>
          </cell>
        </row>
        <row r="58">
          <cell r="A58" t="str">
            <v>G2</v>
          </cell>
          <cell r="C58" t="str">
            <v>G2</v>
          </cell>
          <cell r="D58" t="str">
            <v>WOSB</v>
          </cell>
          <cell r="E58">
            <v>0.05</v>
          </cell>
          <cell r="F58">
            <v>3.5000000000000003E-2</v>
          </cell>
          <cell r="G58">
            <v>9.5083038383906443E-2</v>
          </cell>
          <cell r="H58">
            <v>7186658.3499999996</v>
          </cell>
          <cell r="I58">
            <v>199800</v>
          </cell>
          <cell r="J58">
            <v>0.15179487179487181</v>
          </cell>
        </row>
        <row r="59">
          <cell r="A59" t="str">
            <v>SDS</v>
          </cell>
          <cell r="C59" t="str">
            <v>SDS</v>
          </cell>
          <cell r="D59" t="str">
            <v>VOSB</v>
          </cell>
          <cell r="E59">
            <v>0.05</v>
          </cell>
          <cell r="F59">
            <v>3.5000000000000003E-2</v>
          </cell>
          <cell r="G59">
            <v>0.11866884646672407</v>
          </cell>
          <cell r="H59">
            <v>8969343.7530000005</v>
          </cell>
          <cell r="I59">
            <v>167805</v>
          </cell>
          <cell r="J59">
            <v>0.1274871794871795</v>
          </cell>
        </row>
        <row r="60">
          <cell r="A60" t="str">
            <v>Moore Group</v>
          </cell>
          <cell r="C60" t="str">
            <v>Moore Group</v>
          </cell>
          <cell r="D60" t="str">
            <v>WOSB</v>
          </cell>
          <cell r="E60">
            <v>0.05</v>
          </cell>
          <cell r="F60">
            <v>3.5000000000000003E-2</v>
          </cell>
          <cell r="G60">
            <v>2.3952762402532527E-2</v>
          </cell>
          <cell r="H60">
            <v>1810420.9</v>
          </cell>
          <cell r="I60">
            <v>28800</v>
          </cell>
          <cell r="J60">
            <v>2.188034188034188E-2</v>
          </cell>
        </row>
        <row r="61">
          <cell r="A61" t="str">
            <v>Koam</v>
          </cell>
          <cell r="C61" t="str">
            <v>Koam</v>
          </cell>
          <cell r="D61" t="str">
            <v>SDB</v>
          </cell>
          <cell r="E61">
            <v>0.05</v>
          </cell>
          <cell r="F61">
            <v>3.5000000000000003E-2</v>
          </cell>
          <cell r="G61">
            <v>8.7960422580795866E-2</v>
          </cell>
          <cell r="H61">
            <v>6648309.8999999994</v>
          </cell>
          <cell r="I61">
            <v>180000</v>
          </cell>
          <cell r="J61">
            <v>0.13675213675213677</v>
          </cell>
        </row>
        <row r="62">
          <cell r="A62" t="str">
            <v>ETS</v>
          </cell>
          <cell r="C62" t="str">
            <v>ETS</v>
          </cell>
          <cell r="D62" t="str">
            <v>SDVOSB</v>
          </cell>
          <cell r="E62">
            <v>0.05</v>
          </cell>
          <cell r="F62">
            <v>3.5000000000000003E-2</v>
          </cell>
          <cell r="G62">
            <v>2.7910616316578062E-2</v>
          </cell>
          <cell r="H62">
            <v>2109567.25</v>
          </cell>
          <cell r="I62">
            <v>45900</v>
          </cell>
          <cell r="J62">
            <v>3.487179487179487E-2</v>
          </cell>
        </row>
        <row r="63">
          <cell r="A63" t="str">
            <v>ManPower</v>
          </cell>
          <cell r="C63" t="str">
            <v>ManPower</v>
          </cell>
          <cell r="D63" t="str">
            <v>Large</v>
          </cell>
          <cell r="E63">
            <v>0.05</v>
          </cell>
          <cell r="F63">
            <v>3.5000000000000003E-2</v>
          </cell>
          <cell r="G63">
            <v>5.6793480758581032E-2</v>
          </cell>
          <cell r="H63">
            <v>4292619.9000000004</v>
          </cell>
          <cell r="I63">
            <v>90000</v>
          </cell>
          <cell r="J63">
            <v>6.8376068376068383E-2</v>
          </cell>
        </row>
        <row r="64">
          <cell r="A64" t="str">
            <v>Consultants</v>
          </cell>
          <cell r="C64" t="str">
            <v>Consultants</v>
          </cell>
          <cell r="D64" t="str">
            <v>TBD</v>
          </cell>
          <cell r="E64">
            <v>0</v>
          </cell>
          <cell r="F64">
            <v>3.5000000000000003E-2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 t="str">
            <v>MT (IWA)</v>
          </cell>
          <cell r="C65" t="str">
            <v>MT (IWA)</v>
          </cell>
          <cell r="D65" t="str">
            <v>Large</v>
          </cell>
          <cell r="E65">
            <v>0</v>
          </cell>
          <cell r="F65">
            <v>2.9000000000000001E-2</v>
          </cell>
          <cell r="G65">
            <v>0</v>
          </cell>
          <cell r="H65">
            <v>0</v>
          </cell>
        </row>
        <row r="66">
          <cell r="G66">
            <v>0.39455946050860574</v>
          </cell>
          <cell r="H66">
            <v>29821975.502999999</v>
          </cell>
          <cell r="J66">
            <v>0.5274871794871796</v>
          </cell>
        </row>
        <row r="67">
          <cell r="B67" t="str">
            <v>Cat #</v>
          </cell>
          <cell r="C67" t="str">
            <v>RFP Category</v>
          </cell>
          <cell r="E67" t="str">
            <v>Hrs/Year</v>
          </cell>
          <cell r="H67">
            <v>41920340.342999995</v>
          </cell>
          <cell r="J67">
            <v>0.69692307692307698</v>
          </cell>
        </row>
        <row r="68">
          <cell r="B68">
            <v>1</v>
          </cell>
          <cell r="C68" t="str">
            <v>Program Manager</v>
          </cell>
          <cell r="E68">
            <v>2000</v>
          </cell>
          <cell r="H68" t="str">
            <v>ManTech</v>
          </cell>
          <cell r="I68">
            <v>117000</v>
          </cell>
        </row>
        <row r="69">
          <cell r="B69">
            <v>2</v>
          </cell>
          <cell r="C69" t="str">
            <v>Education Specialist</v>
          </cell>
          <cell r="E69">
            <v>3000</v>
          </cell>
          <cell r="H69" t="str">
            <v>IWA</v>
          </cell>
          <cell r="I69">
            <v>281925</v>
          </cell>
        </row>
        <row r="70">
          <cell r="B70">
            <v>3</v>
          </cell>
          <cell r="C70" t="str">
            <v>Instructional Systems Designer</v>
          </cell>
          <cell r="E70">
            <v>6000</v>
          </cell>
        </row>
        <row r="71">
          <cell r="B71">
            <v>4</v>
          </cell>
          <cell r="C71" t="str">
            <v>Master Training Specialist, Operator</v>
          </cell>
          <cell r="E71">
            <v>2000</v>
          </cell>
          <cell r="I71">
            <v>1316250</v>
          </cell>
        </row>
        <row r="72">
          <cell r="B72">
            <v>5</v>
          </cell>
          <cell r="C72" t="str">
            <v>Master Training Specialist, Maintenance</v>
          </cell>
          <cell r="E72">
            <v>2000</v>
          </cell>
        </row>
        <row r="73">
          <cell r="B73">
            <v>6</v>
          </cell>
          <cell r="C73" t="str">
            <v>Operator Training Specialist</v>
          </cell>
          <cell r="E73">
            <v>6000</v>
          </cell>
        </row>
        <row r="74">
          <cell r="B74">
            <v>7</v>
          </cell>
          <cell r="C74" t="str">
            <v>Maintenance Training Specialist</v>
          </cell>
          <cell r="E74">
            <v>6000</v>
          </cell>
        </row>
        <row r="75">
          <cell r="B75">
            <v>8</v>
          </cell>
          <cell r="C75" t="str">
            <v>Interactive Courseware Specialist</v>
          </cell>
          <cell r="E75">
            <v>6000</v>
          </cell>
        </row>
        <row r="76">
          <cell r="B76">
            <v>9</v>
          </cell>
          <cell r="C76" t="str">
            <v>Web Application Developer</v>
          </cell>
          <cell r="E76">
            <v>6000</v>
          </cell>
        </row>
        <row r="77">
          <cell r="B77">
            <v>10</v>
          </cell>
          <cell r="C77" t="str">
            <v>Database Analyst/Administrator</v>
          </cell>
          <cell r="E77">
            <v>6000</v>
          </cell>
        </row>
        <row r="78">
          <cell r="B78">
            <v>11</v>
          </cell>
          <cell r="C78" t="str">
            <v>Simulator Instructor</v>
          </cell>
          <cell r="E78">
            <v>8750</v>
          </cell>
        </row>
        <row r="79">
          <cell r="B79">
            <v>12</v>
          </cell>
          <cell r="C79" t="str">
            <v>Sr Logistics Analyst</v>
          </cell>
          <cell r="E79">
            <v>12000</v>
          </cell>
        </row>
        <row r="80">
          <cell r="B80">
            <v>13</v>
          </cell>
          <cell r="C80" t="str">
            <v>Logistics Analyst</v>
          </cell>
          <cell r="E80">
            <v>25000</v>
          </cell>
        </row>
        <row r="81">
          <cell r="B81">
            <v>14</v>
          </cell>
          <cell r="C81" t="str">
            <v>Junior Logistics Analyst</v>
          </cell>
          <cell r="E81">
            <v>14000</v>
          </cell>
        </row>
        <row r="82">
          <cell r="B82">
            <v>15</v>
          </cell>
          <cell r="C82" t="str">
            <v>Sr Systems Analyst</v>
          </cell>
          <cell r="E82">
            <v>1700</v>
          </cell>
        </row>
        <row r="83">
          <cell r="B83">
            <v>16</v>
          </cell>
          <cell r="C83" t="str">
            <v>Systems Analyst</v>
          </cell>
          <cell r="E83">
            <v>4500</v>
          </cell>
        </row>
        <row r="84">
          <cell r="B84">
            <v>17</v>
          </cell>
          <cell r="C84" t="str">
            <v>Sr Editor</v>
          </cell>
          <cell r="E84">
            <v>3000</v>
          </cell>
        </row>
        <row r="85">
          <cell r="B85">
            <v>18</v>
          </cell>
          <cell r="C85" t="str">
            <v>Editor</v>
          </cell>
          <cell r="E85">
            <v>3000</v>
          </cell>
        </row>
        <row r="86">
          <cell r="B86">
            <v>19</v>
          </cell>
          <cell r="C86" t="str">
            <v>Graphic Specialist</v>
          </cell>
          <cell r="E86">
            <v>20000</v>
          </cell>
        </row>
        <row r="87">
          <cell r="B87">
            <v>20</v>
          </cell>
          <cell r="C87" t="str">
            <v>Technical Writer/Illustrator</v>
          </cell>
          <cell r="E87">
            <v>2000</v>
          </cell>
        </row>
        <row r="88">
          <cell r="B88">
            <v>21</v>
          </cell>
          <cell r="C88" t="str">
            <v>Document Management Specialist</v>
          </cell>
          <cell r="E88">
            <v>6000</v>
          </cell>
        </row>
        <row r="89">
          <cell r="B89">
            <v>22</v>
          </cell>
          <cell r="C89" t="str">
            <v>Administrative Assistant</v>
          </cell>
          <cell r="E89">
            <v>650</v>
          </cell>
        </row>
        <row r="90">
          <cell r="B90">
            <v>23</v>
          </cell>
          <cell r="C90" t="str">
            <v>Clerk Typist</v>
          </cell>
          <cell r="E90">
            <v>650</v>
          </cell>
        </row>
        <row r="91">
          <cell r="B91">
            <v>24</v>
          </cell>
        </row>
        <row r="92">
          <cell r="B92">
            <v>25</v>
          </cell>
        </row>
        <row r="93">
          <cell r="B93">
            <v>26</v>
          </cell>
          <cell r="C93" t="str">
            <v>Category - 26</v>
          </cell>
        </row>
        <row r="94">
          <cell r="B94">
            <v>27</v>
          </cell>
          <cell r="C94" t="str">
            <v>Category - 27</v>
          </cell>
        </row>
        <row r="95">
          <cell r="B95">
            <v>28</v>
          </cell>
          <cell r="C95" t="str">
            <v>Category - 28</v>
          </cell>
        </row>
        <row r="96">
          <cell r="B96">
            <v>29</v>
          </cell>
          <cell r="C96" t="str">
            <v>Category - 29</v>
          </cell>
        </row>
        <row r="97">
          <cell r="B97">
            <v>30</v>
          </cell>
          <cell r="C97" t="str">
            <v>Category - 30</v>
          </cell>
        </row>
        <row r="98">
          <cell r="B98">
            <v>31</v>
          </cell>
          <cell r="C98" t="str">
            <v>Category - 31</v>
          </cell>
        </row>
        <row r="99">
          <cell r="B99">
            <v>32</v>
          </cell>
          <cell r="C99" t="str">
            <v>Category - 32</v>
          </cell>
        </row>
        <row r="100">
          <cell r="B100">
            <v>33</v>
          </cell>
          <cell r="C100" t="str">
            <v>Category - 33</v>
          </cell>
        </row>
        <row r="101">
          <cell r="B101">
            <v>34</v>
          </cell>
          <cell r="C101" t="str">
            <v>Category - 34</v>
          </cell>
        </row>
        <row r="102">
          <cell r="B102">
            <v>35</v>
          </cell>
          <cell r="C102" t="str">
            <v>Category - 35</v>
          </cell>
        </row>
        <row r="104">
          <cell r="B104" t="str">
            <v>Key</v>
          </cell>
          <cell r="C104" t="str">
            <v>Name</v>
          </cell>
          <cell r="D104" t="str">
            <v>Rate</v>
          </cell>
          <cell r="E104" t="str">
            <v>Category</v>
          </cell>
        </row>
        <row r="105">
          <cell r="B105" t="str">
            <v>Personnel</v>
          </cell>
        </row>
        <row r="106">
          <cell r="B106">
            <v>1</v>
          </cell>
          <cell r="C106" t="str">
            <v>Renfro, R</v>
          </cell>
          <cell r="D106">
            <v>54.33</v>
          </cell>
          <cell r="E106" t="str">
            <v>D6-5</v>
          </cell>
          <cell r="F106" t="str">
            <v>MADG</v>
          </cell>
        </row>
        <row r="107">
          <cell r="B107">
            <v>2</v>
          </cell>
          <cell r="C107" t="str">
            <v>Lausch</v>
          </cell>
          <cell r="F107" t="str">
            <v>New Hire</v>
          </cell>
        </row>
        <row r="108">
          <cell r="B108">
            <v>3</v>
          </cell>
          <cell r="C108" t="str">
            <v>Severe, J</v>
          </cell>
          <cell r="D108">
            <v>19.010000000000002</v>
          </cell>
          <cell r="E108" t="str">
            <v>T2-5</v>
          </cell>
          <cell r="F108" t="str">
            <v>MADG</v>
          </cell>
        </row>
        <row r="109">
          <cell r="B109">
            <v>4</v>
          </cell>
          <cell r="C109" t="str">
            <v>Glithero, S</v>
          </cell>
          <cell r="D109">
            <v>26.53</v>
          </cell>
          <cell r="E109" t="str">
            <v>A4-1</v>
          </cell>
          <cell r="F109" t="str">
            <v>MADG</v>
          </cell>
        </row>
        <row r="110">
          <cell r="B110">
            <v>5</v>
          </cell>
          <cell r="C110" t="str">
            <v>Tibbetts, W</v>
          </cell>
          <cell r="D110">
            <v>24.89</v>
          </cell>
          <cell r="E110" t="str">
            <v>A3-2</v>
          </cell>
          <cell r="F110" t="str">
            <v>MADG</v>
          </cell>
        </row>
        <row r="111">
          <cell r="B111">
            <v>6</v>
          </cell>
          <cell r="C111" t="str">
            <v>Bryan, S</v>
          </cell>
          <cell r="D111">
            <v>22.11</v>
          </cell>
          <cell r="E111" t="str">
            <v>D1-1</v>
          </cell>
          <cell r="F111" t="str">
            <v>MADG</v>
          </cell>
        </row>
        <row r="112">
          <cell r="B112">
            <v>7</v>
          </cell>
          <cell r="C112" t="str">
            <v>Koenig, J R</v>
          </cell>
          <cell r="D112">
            <v>29.26</v>
          </cell>
          <cell r="E112" t="str">
            <v>A3-4</v>
          </cell>
          <cell r="F112" t="str">
            <v>MSTC</v>
          </cell>
        </row>
        <row r="113">
          <cell r="B113">
            <v>8</v>
          </cell>
          <cell r="C113" t="str">
            <v>Hultman</v>
          </cell>
          <cell r="F113" t="str">
            <v>New Hire</v>
          </cell>
        </row>
        <row r="114">
          <cell r="B114">
            <v>9</v>
          </cell>
          <cell r="C114" t="str">
            <v>Smith, N</v>
          </cell>
          <cell r="D114">
            <v>20</v>
          </cell>
          <cell r="E114" t="str">
            <v>A2-3</v>
          </cell>
          <cell r="F114" t="str">
            <v>MADG</v>
          </cell>
        </row>
        <row r="115">
          <cell r="B115">
            <v>10</v>
          </cell>
          <cell r="C115" t="str">
            <v>Gehres</v>
          </cell>
          <cell r="D115">
            <v>33.659999999999997</v>
          </cell>
          <cell r="E115" t="str">
            <v>E3-4</v>
          </cell>
          <cell r="F115" t="str">
            <v>MSTC</v>
          </cell>
        </row>
        <row r="116">
          <cell r="B116">
            <v>11</v>
          </cell>
          <cell r="C116" t="str">
            <v>Crites</v>
          </cell>
          <cell r="F116" t="str">
            <v>New Hire</v>
          </cell>
        </row>
        <row r="117">
          <cell r="B117">
            <v>12</v>
          </cell>
          <cell r="C117" t="str">
            <v>Sturges, C</v>
          </cell>
          <cell r="D117">
            <v>37.26</v>
          </cell>
          <cell r="F117" t="str">
            <v>New Hire</v>
          </cell>
        </row>
        <row r="118">
          <cell r="B118">
            <v>13</v>
          </cell>
          <cell r="C118" t="str">
            <v>Dimitriu, Paul</v>
          </cell>
          <cell r="D118">
            <v>30.8</v>
          </cell>
          <cell r="F118" t="str">
            <v>Temp</v>
          </cell>
          <cell r="G118" t="str">
            <v>(Manpower Professional Services)</v>
          </cell>
        </row>
        <row r="119">
          <cell r="B119">
            <v>14</v>
          </cell>
          <cell r="C119" t="str">
            <v>Worth, Greg</v>
          </cell>
          <cell r="D119">
            <v>46.2</v>
          </cell>
          <cell r="F119" t="str">
            <v>Temp</v>
          </cell>
          <cell r="G119" t="str">
            <v>(Manpower Professional Services)</v>
          </cell>
        </row>
        <row r="120">
          <cell r="B120">
            <v>15</v>
          </cell>
          <cell r="C120" t="str">
            <v>Collins, Doug</v>
          </cell>
          <cell r="D120">
            <v>25</v>
          </cell>
          <cell r="F120" t="str">
            <v>New Hire</v>
          </cell>
        </row>
        <row r="121">
          <cell r="B121">
            <v>16</v>
          </cell>
          <cell r="C121" t="str">
            <v>Cain, John</v>
          </cell>
          <cell r="D121">
            <v>42</v>
          </cell>
          <cell r="F121" t="str">
            <v>Temp</v>
          </cell>
          <cell r="G121" t="str">
            <v>(Manpower Professional Services)</v>
          </cell>
        </row>
        <row r="122">
          <cell r="B122">
            <v>17</v>
          </cell>
          <cell r="C122" t="str">
            <v>Maxwell, Walter</v>
          </cell>
          <cell r="D122">
            <v>42</v>
          </cell>
          <cell r="F122" t="str">
            <v>Temp</v>
          </cell>
          <cell r="G122" t="str">
            <v>(Manpower Professional Services)</v>
          </cell>
        </row>
        <row r="123">
          <cell r="B123">
            <v>18</v>
          </cell>
          <cell r="C123" t="str">
            <v>Torres, Desi</v>
          </cell>
          <cell r="D123">
            <v>42</v>
          </cell>
          <cell r="F123" t="str">
            <v>Temp</v>
          </cell>
          <cell r="G123" t="str">
            <v>(Manpower Professional Services)</v>
          </cell>
        </row>
        <row r="124">
          <cell r="B124">
            <v>19</v>
          </cell>
          <cell r="C124" t="str">
            <v>Franklin, Hubert</v>
          </cell>
          <cell r="D124">
            <v>17.5</v>
          </cell>
          <cell r="E124" t="str">
            <v>A2-1</v>
          </cell>
          <cell r="F124" t="str">
            <v>MADG</v>
          </cell>
        </row>
        <row r="125">
          <cell r="B125">
            <v>20</v>
          </cell>
          <cell r="C125" t="str">
            <v>Name - 20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2" Type="http://schemas.openxmlformats.org/officeDocument/2006/relationships/vmlDrawing" Target="../drawings/vmlDrawing2.vml" /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2" Type="http://schemas.openxmlformats.org/officeDocument/2006/relationships/vmlDrawing" Target="../drawings/vmlDrawing3.vml" />
  <Relationship Id="rId1" Type="http://schemas.openxmlformats.org/officeDocument/2006/relationships/printerSettings" Target="../printerSettings/printerSettings6.bin" />
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00"/>
  <sheetViews>
    <sheetView tabSelected="1" workbookViewId="0">
      <selection activeCell="L66" sqref="L66"/>
    </sheetView>
  </sheetViews>
  <sheetFormatPr defaultRowHeight="12.75"/>
  <cols>
    <col min="1" max="2" width="3.42578125" customWidth="1"/>
    <col min="3" max="3" width="49.42578125" customWidth="1"/>
    <col min="4" max="9" width="10.42578125" bestFit="1" customWidth="1"/>
    <col min="10" max="10" width="2.140625" customWidth="1"/>
    <col min="11" max="11" width="10.28515625" bestFit="1" customWidth="1"/>
    <col min="12" max="12" width="10.7109375" style="210" customWidth="1"/>
  </cols>
  <sheetData>
    <row r="2" spans="1:12">
      <c r="B2" s="1" t="s">
        <v>0</v>
      </c>
    </row>
    <row r="3" spans="1:12">
      <c r="C3" s="2" t="str">
        <f>'T&amp;M1'!B8</f>
        <v>Base Year</v>
      </c>
      <c r="E3" s="3" t="s">
        <v>1</v>
      </c>
      <c r="F3">
        <f>'T&amp;M1'!T21</f>
        <v>1.1891</v>
      </c>
    </row>
    <row r="4" spans="1:12">
      <c r="E4" s="4"/>
      <c r="F4" s="4"/>
      <c r="G4" s="4"/>
      <c r="H4" s="4"/>
      <c r="I4" s="4"/>
      <c r="J4" s="4"/>
    </row>
    <row r="5" spans="1:12" s="2" customFormat="1">
      <c r="C5" s="2" t="s">
        <v>2</v>
      </c>
      <c r="D5" s="5" t="s">
        <v>3</v>
      </c>
      <c r="E5" s="5" t="s">
        <v>81</v>
      </c>
      <c r="F5" s="5" t="s">
        <v>82</v>
      </c>
      <c r="G5" s="5" t="s">
        <v>83</v>
      </c>
      <c r="H5" s="5" t="s">
        <v>84</v>
      </c>
      <c r="I5" s="5" t="s">
        <v>85</v>
      </c>
      <c r="J5" s="6"/>
      <c r="K5" s="6" t="s">
        <v>4</v>
      </c>
      <c r="L5" s="210" t="s">
        <v>168</v>
      </c>
    </row>
    <row r="6" spans="1:12" s="2" customFormat="1">
      <c r="A6" s="7"/>
      <c r="B6" s="7"/>
      <c r="C6" s="2" t="s">
        <v>5</v>
      </c>
      <c r="D6" s="8"/>
      <c r="E6" s="8"/>
      <c r="F6" s="8"/>
      <c r="G6" s="8"/>
      <c r="H6" s="8"/>
      <c r="I6" s="8"/>
      <c r="J6" s="8"/>
      <c r="L6" s="210"/>
    </row>
    <row r="7" spans="1:12">
      <c r="A7" s="9"/>
      <c r="B7" s="9">
        <f>B5+1</f>
        <v>1</v>
      </c>
      <c r="C7" t="s">
        <v>86</v>
      </c>
      <c r="D7" s="10">
        <f ca="1">VLOOKUP($B7,'T&amp;M1'!$A$33:$T$85,20,FALSE)</f>
        <v>1290.1300000000001</v>
      </c>
      <c r="E7" s="10">
        <v>1533.4324434000002</v>
      </c>
      <c r="F7" s="10">
        <v>0</v>
      </c>
      <c r="G7" s="10">
        <v>1908.2714851200001</v>
      </c>
      <c r="H7" s="10">
        <v>0</v>
      </c>
      <c r="I7" s="10">
        <v>2318.6819652483846</v>
      </c>
      <c r="J7" s="10"/>
      <c r="K7" s="10">
        <f t="shared" ref="K7:K28" ca="1" si="0">MAX(D7:I7)</f>
        <v>2318.6819652483846</v>
      </c>
      <c r="L7" s="210">
        <v>1534</v>
      </c>
    </row>
    <row r="8" spans="1:12">
      <c r="A8" s="9"/>
      <c r="B8" s="9">
        <f t="shared" ref="B8:B28" si="1">B7+1</f>
        <v>2</v>
      </c>
      <c r="C8" t="s">
        <v>87</v>
      </c>
      <c r="D8" s="10">
        <f ca="1">VLOOKUP($B8,'T&amp;M1'!$A$33:$T$85,20,FALSE)</f>
        <v>1224.03</v>
      </c>
      <c r="E8" s="10">
        <v>1349.4205501920001</v>
      </c>
      <c r="F8" s="10">
        <v>0</v>
      </c>
      <c r="G8" s="10">
        <v>1635.6612729599999</v>
      </c>
      <c r="H8" s="10">
        <v>1363.0510608</v>
      </c>
      <c r="I8" s="10">
        <v>2221.2691641322658</v>
      </c>
      <c r="J8" s="10"/>
      <c r="K8" s="10">
        <f t="shared" ca="1" si="0"/>
        <v>2221.2691641322658</v>
      </c>
      <c r="L8" s="210">
        <v>1364</v>
      </c>
    </row>
    <row r="9" spans="1:12">
      <c r="A9" s="9"/>
      <c r="B9" s="9">
        <f t="shared" si="1"/>
        <v>3</v>
      </c>
      <c r="C9" t="s">
        <v>88</v>
      </c>
      <c r="D9" s="10">
        <f ca="1">VLOOKUP($B9,'T&amp;M1'!$A$33:$T$85,20,FALSE)</f>
        <v>1014.13</v>
      </c>
      <c r="E9" s="10">
        <v>1158.5934016799999</v>
      </c>
      <c r="F9" s="10">
        <v>1064.88364125</v>
      </c>
      <c r="G9" s="10">
        <v>1363.0510608</v>
      </c>
      <c r="H9" s="10">
        <v>1056.36457212</v>
      </c>
      <c r="I9" s="10">
        <v>1967.5293770729504</v>
      </c>
      <c r="J9" s="10"/>
      <c r="K9" s="10">
        <f t="shared" ca="1" si="0"/>
        <v>1967.5293770729504</v>
      </c>
      <c r="L9" s="210">
        <v>1160</v>
      </c>
    </row>
    <row r="10" spans="1:12">
      <c r="A10" s="9"/>
      <c r="B10" s="9">
        <f t="shared" si="1"/>
        <v>4</v>
      </c>
      <c r="C10" t="s">
        <v>89</v>
      </c>
      <c r="D10" s="10">
        <f ca="1">VLOOKUP($B10,'T&amp;M1'!$A$33:$T$85,20,FALSE)</f>
        <v>889.36</v>
      </c>
      <c r="E10" s="10">
        <v>954.13574256000004</v>
      </c>
      <c r="F10" s="10">
        <v>877.46412039000006</v>
      </c>
      <c r="G10" s="10">
        <v>0</v>
      </c>
      <c r="H10" s="10">
        <v>0</v>
      </c>
      <c r="I10" s="10">
        <v>0</v>
      </c>
      <c r="J10" s="10"/>
      <c r="K10" s="10">
        <f t="shared" ca="1" si="0"/>
        <v>954.13574256000004</v>
      </c>
      <c r="L10" s="210">
        <v>880</v>
      </c>
    </row>
    <row r="11" spans="1:12">
      <c r="A11" s="9"/>
      <c r="B11" s="9">
        <f t="shared" si="1"/>
        <v>5</v>
      </c>
      <c r="C11" t="s">
        <v>90</v>
      </c>
      <c r="D11" s="10">
        <f ca="1">VLOOKUP($B11,'T&amp;M1'!$A$33:$T$85,20,FALSE)</f>
        <v>0</v>
      </c>
      <c r="E11" s="10">
        <v>0</v>
      </c>
      <c r="F11" s="10">
        <v>1490.8370977500001</v>
      </c>
      <c r="G11" s="10">
        <v>1635.6612729599999</v>
      </c>
      <c r="H11" s="10">
        <v>0</v>
      </c>
      <c r="I11" s="10">
        <v>0</v>
      </c>
      <c r="J11" s="10"/>
      <c r="K11" s="10">
        <f t="shared" ca="1" si="0"/>
        <v>1635.6612729599999</v>
      </c>
      <c r="L11" s="210">
        <v>1495</v>
      </c>
    </row>
    <row r="12" spans="1:12">
      <c r="A12" s="9"/>
      <c r="B12" s="9">
        <f t="shared" si="1"/>
        <v>6</v>
      </c>
      <c r="C12" t="s">
        <v>91</v>
      </c>
      <c r="D12" s="10">
        <f ca="1">VLOOKUP($B12,'T&amp;M1'!$A$33:$T$85,20,FALSE)</f>
        <v>1014.44</v>
      </c>
      <c r="E12" s="10">
        <v>0</v>
      </c>
      <c r="F12" s="10">
        <v>1277.8603694999999</v>
      </c>
      <c r="G12" s="10">
        <v>0</v>
      </c>
      <c r="H12" s="10">
        <v>0</v>
      </c>
      <c r="I12" s="10">
        <v>0</v>
      </c>
      <c r="J12" s="10"/>
      <c r="K12" s="10">
        <f t="shared" ca="1" si="0"/>
        <v>1277.8603694999999</v>
      </c>
      <c r="L12" s="210">
        <v>1277</v>
      </c>
    </row>
    <row r="13" spans="1:12">
      <c r="A13" s="9"/>
      <c r="B13" s="9">
        <f t="shared" si="1"/>
        <v>7</v>
      </c>
      <c r="C13" t="s">
        <v>92</v>
      </c>
      <c r="D13" s="10">
        <f ca="1">VLOOKUP($B13,'T&amp;M1'!$A$33:$T$85,20,FALSE)</f>
        <v>1173.3399999999999</v>
      </c>
      <c r="E13" s="10">
        <v>0</v>
      </c>
      <c r="F13" s="10">
        <v>0</v>
      </c>
      <c r="G13" s="10">
        <v>0</v>
      </c>
      <c r="H13" s="10">
        <v>0</v>
      </c>
      <c r="I13" s="10">
        <v>1795.3917476506506</v>
      </c>
      <c r="J13" s="10"/>
      <c r="K13" s="10">
        <f t="shared" ca="1" si="0"/>
        <v>1795.3917476506506</v>
      </c>
      <c r="L13" s="210">
        <v>1595</v>
      </c>
    </row>
    <row r="14" spans="1:12">
      <c r="A14" s="9"/>
      <c r="B14" s="9">
        <f t="shared" si="1"/>
        <v>8</v>
      </c>
      <c r="C14" t="s">
        <v>93</v>
      </c>
      <c r="D14" s="10">
        <f ca="1">VLOOKUP($B14,'T&amp;M1'!$A$33:$T$85,20,FALSE)</f>
        <v>994.54</v>
      </c>
      <c r="E14" s="10">
        <v>0</v>
      </c>
      <c r="F14" s="10">
        <v>0</v>
      </c>
      <c r="G14" s="10">
        <v>0</v>
      </c>
      <c r="H14" s="10">
        <v>0</v>
      </c>
      <c r="I14" s="10">
        <v>1624.612751470281</v>
      </c>
      <c r="J14" s="10"/>
      <c r="K14" s="10">
        <f t="shared" ca="1" si="0"/>
        <v>1624.612751470281</v>
      </c>
      <c r="L14" s="210">
        <v>1425</v>
      </c>
    </row>
    <row r="15" spans="1:12">
      <c r="A15" s="9"/>
      <c r="B15" s="9">
        <f t="shared" si="1"/>
        <v>9</v>
      </c>
      <c r="C15" t="s">
        <v>94</v>
      </c>
      <c r="D15" s="10">
        <f ca="1">VLOOKUP($B15,'T&amp;M1'!$A$33:$T$85,20,FALSE)</f>
        <v>0</v>
      </c>
      <c r="E15" s="10">
        <v>1465.2798903600001</v>
      </c>
      <c r="F15" s="10">
        <v>1105.7751730740001</v>
      </c>
      <c r="G15" s="10">
        <v>1635.6612729599999</v>
      </c>
      <c r="H15" s="10">
        <v>1107.4789869000001</v>
      </c>
      <c r="I15" s="10">
        <v>0</v>
      </c>
      <c r="J15" s="10"/>
      <c r="K15" s="10">
        <f t="shared" ca="1" si="0"/>
        <v>1635.6612729599999</v>
      </c>
      <c r="L15" s="210">
        <v>1465</v>
      </c>
    </row>
    <row r="16" spans="1:12">
      <c r="A16" s="9"/>
      <c r="B16" s="9">
        <f t="shared" si="1"/>
        <v>10</v>
      </c>
      <c r="C16" t="s">
        <v>95</v>
      </c>
      <c r="D16" s="10">
        <f ca="1">VLOOKUP($B16,'T&amp;M1'!$A$33:$T$85,20,FALSE)</f>
        <v>1015.3</v>
      </c>
      <c r="E16" s="10">
        <v>1226.7459547200001</v>
      </c>
      <c r="F16" s="10">
        <v>0</v>
      </c>
      <c r="G16" s="10">
        <v>1363.0510608</v>
      </c>
      <c r="H16" s="10">
        <v>0</v>
      </c>
      <c r="I16" s="10">
        <v>0</v>
      </c>
      <c r="J16" s="10"/>
      <c r="K16" s="10">
        <f t="shared" ca="1" si="0"/>
        <v>1363.0510608</v>
      </c>
      <c r="L16" s="210">
        <v>1226</v>
      </c>
    </row>
    <row r="17" spans="1:12">
      <c r="A17" s="9"/>
      <c r="B17" s="9">
        <f t="shared" si="1"/>
        <v>11</v>
      </c>
      <c r="C17" t="s">
        <v>96</v>
      </c>
      <c r="D17" s="10">
        <f ca="1">VLOOKUP($B17,'T&amp;M1'!$A$33:$T$85,20,FALSE)</f>
        <v>1215.04</v>
      </c>
      <c r="E17" s="10">
        <v>1363.0510608</v>
      </c>
      <c r="F17" s="10">
        <v>877.46412039000006</v>
      </c>
      <c r="G17" s="10">
        <v>1363.0510608</v>
      </c>
      <c r="H17" s="10">
        <v>0</v>
      </c>
      <c r="I17" s="10">
        <v>0</v>
      </c>
      <c r="J17" s="10"/>
      <c r="K17" s="10">
        <f t="shared" ca="1" si="0"/>
        <v>1363.0510608</v>
      </c>
      <c r="L17" s="210">
        <v>1364</v>
      </c>
    </row>
    <row r="18" spans="1:12">
      <c r="A18" s="9"/>
      <c r="B18" s="9">
        <f t="shared" si="1"/>
        <v>12</v>
      </c>
      <c r="C18" t="s">
        <v>97</v>
      </c>
      <c r="D18" s="10">
        <f ca="1">VLOOKUP($B18,'T&amp;M1'!$A$33:$T$85,20,FALSE)</f>
        <v>1020.24</v>
      </c>
      <c r="E18" s="10">
        <v>1226.7459547200001</v>
      </c>
      <c r="F18" s="10">
        <v>766.71622170000012</v>
      </c>
      <c r="G18" s="10">
        <v>1226.7459547200001</v>
      </c>
      <c r="H18" s="10">
        <v>0</v>
      </c>
      <c r="I18" s="10">
        <v>0</v>
      </c>
      <c r="J18" s="10"/>
      <c r="K18" s="10">
        <f t="shared" ca="1" si="0"/>
        <v>1226.7459547200001</v>
      </c>
      <c r="L18" s="210">
        <v>1226</v>
      </c>
    </row>
    <row r="19" spans="1:12">
      <c r="A19" s="9"/>
      <c r="B19" s="9">
        <f t="shared" si="1"/>
        <v>13</v>
      </c>
      <c r="C19" t="s">
        <v>98</v>
      </c>
      <c r="D19" s="10">
        <f ca="1">VLOOKUP($B19,'T&amp;M1'!$A$33:$T$85,20,FALSE)</f>
        <v>1215.04</v>
      </c>
      <c r="E19" s="10">
        <v>0</v>
      </c>
      <c r="F19" s="10">
        <v>877.46412039000006</v>
      </c>
      <c r="G19" s="10">
        <v>1635.6612729599999</v>
      </c>
      <c r="H19" s="10">
        <v>0</v>
      </c>
      <c r="I19" s="10">
        <v>0</v>
      </c>
      <c r="J19" s="10"/>
      <c r="K19" s="10">
        <f t="shared" ca="1" si="0"/>
        <v>1635.6612729599999</v>
      </c>
      <c r="L19" s="210">
        <v>1215</v>
      </c>
    </row>
    <row r="20" spans="1:12">
      <c r="A20" s="9"/>
      <c r="B20" s="9">
        <f t="shared" si="1"/>
        <v>14</v>
      </c>
      <c r="C20" t="s">
        <v>99</v>
      </c>
      <c r="D20" s="10">
        <f ca="1">VLOOKUP($B20,'T&amp;M1'!$A$33:$T$85,20,FALSE)</f>
        <v>1020.24</v>
      </c>
      <c r="E20" s="10">
        <v>0</v>
      </c>
      <c r="F20" s="10">
        <v>766.71622170000012</v>
      </c>
      <c r="G20" s="10">
        <v>1363.0510608</v>
      </c>
      <c r="H20" s="10">
        <v>851.90691300000015</v>
      </c>
      <c r="I20" s="10">
        <v>0</v>
      </c>
      <c r="J20" s="10"/>
      <c r="K20" s="10">
        <f t="shared" ca="1" si="0"/>
        <v>1363.0510608</v>
      </c>
      <c r="L20" s="210">
        <v>1020</v>
      </c>
    </row>
    <row r="21" spans="1:12">
      <c r="A21" s="9"/>
      <c r="B21" s="9">
        <f t="shared" si="1"/>
        <v>15</v>
      </c>
      <c r="C21" t="s">
        <v>100</v>
      </c>
      <c r="D21" s="10">
        <f ca="1">VLOOKUP($B21,'T&amp;M1'!$A$33:$T$85,20,FALSE)</f>
        <v>1244.3800000000001</v>
      </c>
      <c r="E21" s="10">
        <v>1431.2036138400001</v>
      </c>
      <c r="F21" s="10">
        <v>0</v>
      </c>
      <c r="G21" s="10">
        <v>0</v>
      </c>
      <c r="H21" s="10">
        <v>0</v>
      </c>
      <c r="I21" s="10">
        <v>0</v>
      </c>
      <c r="J21" s="10"/>
      <c r="K21" s="10">
        <f t="shared" ca="1" si="0"/>
        <v>1431.2036138400001</v>
      </c>
      <c r="L21" s="210">
        <v>1431</v>
      </c>
    </row>
    <row r="22" spans="1:12">
      <c r="A22" s="9"/>
      <c r="B22" s="9">
        <f t="shared" si="1"/>
        <v>16</v>
      </c>
      <c r="C22" t="s">
        <v>101</v>
      </c>
      <c r="D22" s="10">
        <f ca="1">VLOOKUP($B22,'T&amp;M1'!$A$33:$T$85,20,FALSE)</f>
        <v>1029.1099999999999</v>
      </c>
      <c r="E22" s="10">
        <v>1158.5934016799999</v>
      </c>
      <c r="F22" s="10">
        <v>1213.115444112</v>
      </c>
      <c r="G22" s="10">
        <v>0</v>
      </c>
      <c r="H22" s="10">
        <v>0</v>
      </c>
      <c r="I22" s="10">
        <v>0</v>
      </c>
      <c r="J22" s="10"/>
      <c r="K22" s="10">
        <f t="shared" ca="1" si="0"/>
        <v>1213.115444112</v>
      </c>
      <c r="L22" s="210">
        <v>1160</v>
      </c>
    </row>
    <row r="23" spans="1:12">
      <c r="A23" s="9"/>
      <c r="B23" s="9">
        <f t="shared" si="1"/>
        <v>17</v>
      </c>
      <c r="C23" t="s">
        <v>102</v>
      </c>
      <c r="D23" s="10">
        <f ca="1">VLOOKUP($B23,'T&amp;M1'!$A$33:$T$85,20,FALSE)</f>
        <v>0</v>
      </c>
      <c r="E23" s="10">
        <v>0</v>
      </c>
      <c r="F23" s="10">
        <v>1277.8603694999999</v>
      </c>
      <c r="G23" s="10">
        <v>0</v>
      </c>
      <c r="H23" s="10">
        <v>0</v>
      </c>
      <c r="I23" s="10">
        <v>0</v>
      </c>
      <c r="J23" s="10"/>
      <c r="K23" s="10">
        <f t="shared" ca="1" si="0"/>
        <v>1277.8603694999999</v>
      </c>
      <c r="L23" s="210">
        <v>1278</v>
      </c>
    </row>
    <row r="24" spans="1:12">
      <c r="A24" s="9"/>
      <c r="B24" s="9">
        <f t="shared" si="1"/>
        <v>18</v>
      </c>
      <c r="C24" t="s">
        <v>103</v>
      </c>
      <c r="D24" s="10">
        <f ca="1">VLOOKUP($B24,'T&amp;M1'!$A$33:$T$85,20,FALSE)</f>
        <v>0</v>
      </c>
      <c r="E24" s="10">
        <v>0</v>
      </c>
      <c r="F24" s="10">
        <v>1071.6988965540002</v>
      </c>
      <c r="G24" s="10">
        <v>0</v>
      </c>
      <c r="H24" s="10">
        <v>0</v>
      </c>
      <c r="I24" s="10">
        <v>0</v>
      </c>
      <c r="J24" s="10"/>
      <c r="K24" s="10">
        <f t="shared" ca="1" si="0"/>
        <v>1071.6988965540002</v>
      </c>
      <c r="L24" s="210">
        <v>1075</v>
      </c>
    </row>
    <row r="25" spans="1:12">
      <c r="A25" s="9"/>
      <c r="B25" s="9">
        <f t="shared" si="1"/>
        <v>19</v>
      </c>
      <c r="C25" t="s">
        <v>104</v>
      </c>
      <c r="D25" s="10">
        <f ca="1">VLOOKUP($B25,'T&amp;M1'!$A$33:$T$85,20,FALSE)</f>
        <v>1014.44</v>
      </c>
      <c r="E25" s="10">
        <v>0</v>
      </c>
      <c r="F25" s="10">
        <v>862.12979595600007</v>
      </c>
      <c r="G25" s="10">
        <v>0</v>
      </c>
      <c r="H25" s="10">
        <v>0</v>
      </c>
      <c r="I25" s="10">
        <v>0</v>
      </c>
      <c r="J25" s="10"/>
      <c r="K25" s="10">
        <f t="shared" ca="1" si="0"/>
        <v>1014.44</v>
      </c>
      <c r="L25" s="210">
        <v>1014</v>
      </c>
    </row>
    <row r="26" spans="1:12">
      <c r="A26" s="9"/>
      <c r="B26" s="9">
        <f t="shared" si="1"/>
        <v>20</v>
      </c>
      <c r="C26" t="s">
        <v>105</v>
      </c>
      <c r="D26" s="10">
        <f ca="1">VLOOKUP($B26,'T&amp;M1'!$A$33:$T$85,20,FALSE)</f>
        <v>845.35</v>
      </c>
      <c r="E26" s="10">
        <v>1022.2882956000001</v>
      </c>
      <c r="F26" s="10">
        <v>751.38189726600001</v>
      </c>
      <c r="G26" s="10">
        <v>0</v>
      </c>
      <c r="H26" s="10">
        <v>707.08273779000001</v>
      </c>
      <c r="I26" s="10">
        <v>0</v>
      </c>
      <c r="J26" s="10"/>
      <c r="K26" s="10">
        <f t="shared" ca="1" si="0"/>
        <v>1022.2882956000001</v>
      </c>
      <c r="L26" s="210">
        <v>751</v>
      </c>
    </row>
    <row r="27" spans="1:12">
      <c r="A27" s="9"/>
      <c r="B27" s="9">
        <f t="shared" si="1"/>
        <v>21</v>
      </c>
      <c r="C27" t="s">
        <v>106</v>
      </c>
      <c r="D27" s="10">
        <f ca="1">VLOOKUP($B27,'T&amp;M1'!$A$33:$T$85,20,FALSE)</f>
        <v>0</v>
      </c>
      <c r="E27" s="10">
        <v>1533.4324434000002</v>
      </c>
      <c r="F27" s="10">
        <v>1071.6988965540002</v>
      </c>
      <c r="G27" s="10">
        <v>0</v>
      </c>
      <c r="H27" s="10">
        <v>0</v>
      </c>
      <c r="I27" s="10">
        <v>0</v>
      </c>
      <c r="J27" s="10"/>
      <c r="K27" s="10">
        <f t="shared" ca="1" si="0"/>
        <v>1533.4324434000002</v>
      </c>
      <c r="L27" s="210">
        <v>1075</v>
      </c>
    </row>
    <row r="28" spans="1:12">
      <c r="A28" s="9"/>
      <c r="B28" s="9">
        <f t="shared" si="1"/>
        <v>22</v>
      </c>
      <c r="C28" t="s">
        <v>107</v>
      </c>
      <c r="D28" s="10">
        <f ca="1">VLOOKUP($B28,'T&amp;M1'!$A$33:$T$85,20,FALSE)</f>
        <v>1015.3</v>
      </c>
      <c r="E28" s="10">
        <v>1363.0510608</v>
      </c>
      <c r="F28" s="10">
        <v>964.35862551600007</v>
      </c>
      <c r="G28" s="10">
        <v>0</v>
      </c>
      <c r="H28" s="10">
        <v>817.83063647999995</v>
      </c>
      <c r="I28" s="10">
        <v>0</v>
      </c>
      <c r="J28" s="10"/>
      <c r="K28" s="10">
        <f t="shared" ca="1" si="0"/>
        <v>1363.0510608</v>
      </c>
      <c r="L28" s="210">
        <v>965</v>
      </c>
    </row>
    <row r="29" spans="1:12">
      <c r="A29" s="9"/>
      <c r="B29" s="9"/>
      <c r="C29" s="1" t="s">
        <v>6</v>
      </c>
      <c r="D29" s="10"/>
      <c r="E29" s="10"/>
      <c r="F29" s="10"/>
      <c r="G29" s="10"/>
      <c r="H29" s="10"/>
      <c r="I29" s="10"/>
      <c r="J29" s="10"/>
      <c r="K29" s="10"/>
    </row>
    <row r="30" spans="1:12">
      <c r="A30" s="9"/>
      <c r="B30" s="9">
        <f>B28+1</f>
        <v>23</v>
      </c>
      <c r="C30" t="s">
        <v>108</v>
      </c>
      <c r="D30" s="10">
        <f ca="1">VLOOKUP($B30,'T&amp;M1'!$A$33:$T$85,20,FALSE)</f>
        <v>1314.83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/>
      <c r="K30" s="10">
        <f ca="1">MAX(D30:I30)</f>
        <v>1314.83</v>
      </c>
      <c r="L30" s="210">
        <v>1315</v>
      </c>
    </row>
    <row r="31" spans="1:12">
      <c r="A31" s="9"/>
      <c r="B31" s="9">
        <f>B30+1</f>
        <v>24</v>
      </c>
      <c r="C31" t="s">
        <v>109</v>
      </c>
      <c r="D31" s="10">
        <f ca="1">VLOOKUP($B31,'T&amp;M1'!$A$33:$T$85,20,FALSE)</f>
        <v>1314.83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/>
      <c r="K31" s="10">
        <f ca="1">MAX(D31:I31)</f>
        <v>1314.83</v>
      </c>
      <c r="L31" s="210">
        <v>1315</v>
      </c>
    </row>
    <row r="32" spans="1:12">
      <c r="A32" s="9"/>
      <c r="B32" s="9">
        <f>B31+1</f>
        <v>25</v>
      </c>
      <c r="C32" t="s">
        <v>110</v>
      </c>
      <c r="D32" s="10">
        <f ca="1">VLOOKUP($B32,'T&amp;M1'!$A$33:$T$85,20,FALSE)</f>
        <v>1014.44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/>
      <c r="K32" s="10">
        <f ca="1">MAX(D32:I32)</f>
        <v>1014.44</v>
      </c>
      <c r="L32" s="210">
        <v>1015</v>
      </c>
    </row>
    <row r="33" spans="1:12">
      <c r="A33" s="9"/>
      <c r="B33" s="9"/>
      <c r="C33" s="2" t="s">
        <v>7</v>
      </c>
      <c r="D33" s="10"/>
      <c r="E33" s="10"/>
      <c r="F33" s="10"/>
      <c r="G33" s="10"/>
      <c r="H33" s="10"/>
      <c r="I33" s="10"/>
      <c r="J33" s="10"/>
      <c r="K33" s="10"/>
    </row>
    <row r="34" spans="1:12">
      <c r="A34" s="9">
        <f t="shared" ref="A34:A55" si="2">B7</f>
        <v>1</v>
      </c>
      <c r="B34" s="9">
        <f>B32+1</f>
        <v>26</v>
      </c>
      <c r="C34" t="s">
        <v>86</v>
      </c>
      <c r="D34" s="10">
        <f ca="1">VLOOKUP($B34,'T&amp;M1'!$A$33:$T$85,20,FALSE)</f>
        <v>951.44</v>
      </c>
      <c r="E34" s="10">
        <v>1533.4324434000002</v>
      </c>
      <c r="F34" s="10">
        <v>0</v>
      </c>
      <c r="G34" s="10">
        <v>0</v>
      </c>
      <c r="H34" s="10">
        <v>0</v>
      </c>
      <c r="I34" s="10">
        <v>1366.3281558671624</v>
      </c>
      <c r="J34" s="10"/>
      <c r="K34" s="10">
        <f t="shared" ref="K34:K55" ca="1" si="3">MAX(D34:I34)</f>
        <v>1533.4324434000002</v>
      </c>
      <c r="L34" s="210">
        <v>1370</v>
      </c>
    </row>
    <row r="35" spans="1:12">
      <c r="A35" s="9">
        <f t="shared" si="2"/>
        <v>2</v>
      </c>
      <c r="B35" s="9">
        <f t="shared" ref="B35:B55" si="4">B34+1</f>
        <v>27</v>
      </c>
      <c r="C35" t="s">
        <v>87</v>
      </c>
      <c r="D35" s="10">
        <f ca="1">VLOOKUP($B35,'T&amp;M1'!$A$33:$T$85,20,FALSE)</f>
        <v>852.56</v>
      </c>
      <c r="E35" s="10">
        <v>1349.4205501920001</v>
      </c>
      <c r="F35" s="10">
        <v>0</v>
      </c>
      <c r="G35" s="10">
        <v>0</v>
      </c>
      <c r="H35" s="10">
        <v>1192.6696782000001</v>
      </c>
      <c r="I35" s="10">
        <v>1283.2230853519054</v>
      </c>
      <c r="J35" s="10"/>
      <c r="K35" s="10">
        <f t="shared" ca="1" si="3"/>
        <v>1349.4205501920001</v>
      </c>
      <c r="L35" s="210">
        <v>1283</v>
      </c>
    </row>
    <row r="36" spans="1:12">
      <c r="A36" s="9">
        <f t="shared" si="2"/>
        <v>3</v>
      </c>
      <c r="B36" s="9">
        <f t="shared" si="4"/>
        <v>28</v>
      </c>
      <c r="C36" t="s">
        <v>88</v>
      </c>
      <c r="D36" s="10">
        <f ca="1">VLOOKUP($B36,'T&amp;M1'!$A$33:$T$85,20,FALSE)</f>
        <v>538.41</v>
      </c>
      <c r="E36" s="10">
        <v>1158.5934016799999</v>
      </c>
      <c r="F36" s="10">
        <v>1064.88364125</v>
      </c>
      <c r="G36" s="10">
        <v>0</v>
      </c>
      <c r="H36" s="10">
        <v>885.98318952000011</v>
      </c>
      <c r="I36" s="10">
        <v>1070.1701557323513</v>
      </c>
      <c r="J36" s="10"/>
      <c r="K36" s="10">
        <f t="shared" ca="1" si="3"/>
        <v>1158.5934016799999</v>
      </c>
      <c r="L36" s="210">
        <v>1158</v>
      </c>
    </row>
    <row r="37" spans="1:12">
      <c r="A37" s="9">
        <f t="shared" si="2"/>
        <v>4</v>
      </c>
      <c r="B37" s="9">
        <f t="shared" si="4"/>
        <v>29</v>
      </c>
      <c r="C37" t="s">
        <v>89</v>
      </c>
      <c r="D37" s="10">
        <f ca="1">VLOOKUP($B37,'T&amp;M1'!$A$33:$T$85,20,FALSE)</f>
        <v>351.6</v>
      </c>
      <c r="E37" s="10">
        <v>954.13574256000004</v>
      </c>
      <c r="F37" s="10">
        <v>877.46412039000006</v>
      </c>
      <c r="G37" s="10">
        <v>0</v>
      </c>
      <c r="H37" s="10">
        <v>0</v>
      </c>
      <c r="I37" s="10">
        <v>0</v>
      </c>
      <c r="J37" s="10"/>
      <c r="K37" s="10">
        <f t="shared" ca="1" si="3"/>
        <v>954.13574256000004</v>
      </c>
      <c r="L37" s="210">
        <v>954</v>
      </c>
    </row>
    <row r="38" spans="1:12">
      <c r="A38" s="9">
        <f t="shared" si="2"/>
        <v>5</v>
      </c>
      <c r="B38" s="9">
        <f t="shared" si="4"/>
        <v>30</v>
      </c>
      <c r="C38" t="s">
        <v>90</v>
      </c>
      <c r="D38" s="10">
        <f ca="1">VLOOKUP($B38,'T&amp;M1'!$A$33:$T$85,20,FALSE)</f>
        <v>0</v>
      </c>
      <c r="E38" s="10">
        <v>0</v>
      </c>
      <c r="F38" s="10">
        <v>1490.8370977500001</v>
      </c>
      <c r="G38" s="10">
        <v>0</v>
      </c>
      <c r="H38" s="10">
        <v>0</v>
      </c>
      <c r="I38" s="10">
        <v>0</v>
      </c>
      <c r="J38" s="10"/>
      <c r="K38" s="10">
        <f t="shared" ca="1" si="3"/>
        <v>1490.8370977500001</v>
      </c>
      <c r="L38" s="210">
        <v>1290</v>
      </c>
    </row>
    <row r="39" spans="1:12">
      <c r="A39" s="9">
        <f t="shared" si="2"/>
        <v>6</v>
      </c>
      <c r="B39" s="9">
        <f t="shared" si="4"/>
        <v>31</v>
      </c>
      <c r="C39" t="s">
        <v>91</v>
      </c>
      <c r="D39" s="10">
        <f ca="1">VLOOKUP($B39,'T&amp;M1'!$A$33:$T$85,20,FALSE)</f>
        <v>538.9</v>
      </c>
      <c r="E39" s="10">
        <v>0</v>
      </c>
      <c r="F39" s="10">
        <v>1277.8603694999999</v>
      </c>
      <c r="G39" s="10">
        <v>0</v>
      </c>
      <c r="H39" s="10">
        <v>0</v>
      </c>
      <c r="I39" s="10">
        <v>0</v>
      </c>
      <c r="J39" s="10"/>
      <c r="K39" s="10">
        <f t="shared" ca="1" si="3"/>
        <v>1277.8603694999999</v>
      </c>
      <c r="L39" s="210">
        <v>1080</v>
      </c>
    </row>
    <row r="40" spans="1:12">
      <c r="A40" s="9">
        <f t="shared" si="2"/>
        <v>7</v>
      </c>
      <c r="B40" s="9">
        <f t="shared" si="4"/>
        <v>32</v>
      </c>
      <c r="C40" t="s">
        <v>92</v>
      </c>
      <c r="D40" s="10">
        <f ca="1">VLOOKUP($B40,'T&amp;M1'!$A$33:$T$85,20,FALSE)</f>
        <v>776.56</v>
      </c>
      <c r="E40" s="10">
        <v>0</v>
      </c>
      <c r="F40" s="10">
        <v>0</v>
      </c>
      <c r="G40" s="10">
        <v>0</v>
      </c>
      <c r="H40" s="10">
        <v>0</v>
      </c>
      <c r="I40" s="10">
        <v>924.64009590644389</v>
      </c>
      <c r="J40" s="10"/>
      <c r="K40" s="10">
        <f t="shared" ca="1" si="3"/>
        <v>924.64009590644389</v>
      </c>
      <c r="L40" s="210">
        <v>924</v>
      </c>
    </row>
    <row r="41" spans="1:12">
      <c r="A41" s="9">
        <f t="shared" si="2"/>
        <v>8</v>
      </c>
      <c r="B41" s="9">
        <f t="shared" si="4"/>
        <v>33</v>
      </c>
      <c r="C41" t="s">
        <v>93</v>
      </c>
      <c r="D41" s="10">
        <f ca="1">VLOOKUP($B41,'T&amp;M1'!$A$33:$T$85,20,FALSE)</f>
        <v>509.09</v>
      </c>
      <c r="E41" s="10">
        <v>0</v>
      </c>
      <c r="F41" s="10">
        <v>0</v>
      </c>
      <c r="G41" s="10">
        <v>0</v>
      </c>
      <c r="H41" s="10">
        <v>0</v>
      </c>
      <c r="I41" s="10">
        <v>774.39690129437008</v>
      </c>
      <c r="J41" s="10"/>
      <c r="K41" s="10">
        <f t="shared" ca="1" si="3"/>
        <v>774.39690129437008</v>
      </c>
      <c r="L41" s="210">
        <v>774</v>
      </c>
    </row>
    <row r="42" spans="1:12">
      <c r="A42" s="9">
        <f t="shared" si="2"/>
        <v>9</v>
      </c>
      <c r="B42" s="9">
        <f t="shared" si="4"/>
        <v>34</v>
      </c>
      <c r="C42" t="s">
        <v>94</v>
      </c>
      <c r="D42" s="10">
        <f ca="1">VLOOKUP($B42,'T&amp;M1'!$A$33:$T$85,20,FALSE)</f>
        <v>0</v>
      </c>
      <c r="E42" s="10">
        <v>1465.2798903600001</v>
      </c>
      <c r="F42" s="10">
        <v>1105.7751730740001</v>
      </c>
      <c r="G42" s="10">
        <v>0</v>
      </c>
      <c r="H42" s="10">
        <v>1107.4789869000001</v>
      </c>
      <c r="I42" s="10">
        <v>0</v>
      </c>
      <c r="J42" s="10"/>
      <c r="K42" s="10">
        <f t="shared" ca="1" si="3"/>
        <v>1465.2798903600001</v>
      </c>
      <c r="L42" s="210">
        <v>1107</v>
      </c>
    </row>
    <row r="43" spans="1:12">
      <c r="A43" s="9">
        <f t="shared" si="2"/>
        <v>10</v>
      </c>
      <c r="B43" s="9">
        <f t="shared" si="4"/>
        <v>35</v>
      </c>
      <c r="C43" t="s">
        <v>95</v>
      </c>
      <c r="D43" s="10">
        <f ca="1">VLOOKUP($B43,'T&amp;M1'!$A$33:$T$85,20,FALSE)</f>
        <v>540.23</v>
      </c>
      <c r="E43" s="10">
        <v>1226.7459547200001</v>
      </c>
      <c r="F43" s="10">
        <v>0</v>
      </c>
      <c r="G43" s="10">
        <v>0</v>
      </c>
      <c r="H43" s="10">
        <v>0</v>
      </c>
      <c r="I43" s="10">
        <v>0</v>
      </c>
      <c r="J43" s="10"/>
      <c r="K43" s="10">
        <f t="shared" ca="1" si="3"/>
        <v>1226.7459547200001</v>
      </c>
      <c r="L43" s="210">
        <v>915</v>
      </c>
    </row>
    <row r="44" spans="1:12">
      <c r="A44" s="9">
        <f t="shared" si="2"/>
        <v>11</v>
      </c>
      <c r="B44" s="9">
        <f t="shared" si="4"/>
        <v>36</v>
      </c>
      <c r="C44" t="s">
        <v>96</v>
      </c>
      <c r="D44" s="10">
        <f ca="1">VLOOKUP($B44,'T&amp;M1'!$A$33:$T$85,20,FALSE)</f>
        <v>838.98</v>
      </c>
      <c r="E44" s="10">
        <v>1363.0510608</v>
      </c>
      <c r="F44" s="10">
        <v>877.46412039000006</v>
      </c>
      <c r="G44" s="10">
        <v>0</v>
      </c>
      <c r="H44" s="10">
        <v>0</v>
      </c>
      <c r="I44" s="10">
        <v>0</v>
      </c>
      <c r="J44" s="10"/>
      <c r="K44" s="10">
        <f t="shared" ca="1" si="3"/>
        <v>1363.0510608</v>
      </c>
      <c r="L44" s="210">
        <v>878</v>
      </c>
    </row>
    <row r="45" spans="1:12">
      <c r="A45" s="9">
        <f t="shared" si="2"/>
        <v>12</v>
      </c>
      <c r="B45" s="9">
        <f t="shared" si="4"/>
        <v>37</v>
      </c>
      <c r="C45" t="s">
        <v>97</v>
      </c>
      <c r="D45" s="10">
        <f ca="1">VLOOKUP($B45,'T&amp;M1'!$A$33:$T$85,20,FALSE)</f>
        <v>547.52</v>
      </c>
      <c r="E45" s="10">
        <v>1226.7459547200001</v>
      </c>
      <c r="F45" s="10">
        <v>766.71622170000012</v>
      </c>
      <c r="G45" s="10">
        <v>0</v>
      </c>
      <c r="H45" s="10">
        <v>0</v>
      </c>
      <c r="I45" s="10">
        <v>0</v>
      </c>
      <c r="J45" s="10"/>
      <c r="K45" s="10">
        <f t="shared" ca="1" si="3"/>
        <v>1226.7459547200001</v>
      </c>
      <c r="L45" s="210">
        <v>767</v>
      </c>
    </row>
    <row r="46" spans="1:12">
      <c r="A46" s="9">
        <f t="shared" si="2"/>
        <v>13</v>
      </c>
      <c r="B46" s="9">
        <f t="shared" si="4"/>
        <v>38</v>
      </c>
      <c r="C46" t="s">
        <v>98</v>
      </c>
      <c r="D46" s="10">
        <f ca="1">VLOOKUP($B46,'T&amp;M1'!$A$33:$T$85,20,FALSE)</f>
        <v>838.98</v>
      </c>
      <c r="E46" s="10">
        <v>0</v>
      </c>
      <c r="F46" s="10">
        <v>877.46412039000006</v>
      </c>
      <c r="G46" s="10">
        <v>0</v>
      </c>
      <c r="H46" s="10">
        <v>0</v>
      </c>
      <c r="I46" s="10">
        <v>0</v>
      </c>
      <c r="J46" s="10"/>
      <c r="K46" s="10">
        <f t="shared" ca="1" si="3"/>
        <v>877.46412039000006</v>
      </c>
      <c r="L46" s="210">
        <v>878</v>
      </c>
    </row>
    <row r="47" spans="1:12">
      <c r="A47" s="9">
        <f t="shared" si="2"/>
        <v>14</v>
      </c>
      <c r="B47" s="9">
        <f t="shared" si="4"/>
        <v>39</v>
      </c>
      <c r="C47" t="s">
        <v>99</v>
      </c>
      <c r="D47" s="10">
        <f ca="1">VLOOKUP($B47,'T&amp;M1'!$A$33:$T$85,20,FALSE)</f>
        <v>547.52</v>
      </c>
      <c r="E47" s="10">
        <v>0</v>
      </c>
      <c r="F47" s="10">
        <v>766.71622170000012</v>
      </c>
      <c r="G47" s="10">
        <v>0</v>
      </c>
      <c r="H47" s="10">
        <v>715.60180692000006</v>
      </c>
      <c r="I47" s="10">
        <v>0</v>
      </c>
      <c r="J47" s="10"/>
      <c r="K47" s="10">
        <f t="shared" ca="1" si="3"/>
        <v>766.71622170000012</v>
      </c>
      <c r="L47" s="210">
        <v>767</v>
      </c>
    </row>
    <row r="48" spans="1:12">
      <c r="A48" s="9">
        <f t="shared" si="2"/>
        <v>15</v>
      </c>
      <c r="B48" s="9">
        <f t="shared" si="4"/>
        <v>40</v>
      </c>
      <c r="C48" t="s">
        <v>100</v>
      </c>
      <c r="D48" s="10">
        <f ca="1">VLOOKUP($B48,'T&amp;M1'!$A$33:$T$85,20,FALSE)</f>
        <v>883.05</v>
      </c>
      <c r="E48" s="10">
        <v>1431.2036138400001</v>
      </c>
      <c r="F48" s="10">
        <v>0</v>
      </c>
      <c r="G48" s="10">
        <v>0</v>
      </c>
      <c r="H48" s="10">
        <v>0</v>
      </c>
      <c r="I48" s="10">
        <v>0</v>
      </c>
      <c r="J48" s="10"/>
      <c r="K48" s="10">
        <f t="shared" ca="1" si="3"/>
        <v>1431.2036138400001</v>
      </c>
      <c r="L48" s="210">
        <v>885</v>
      </c>
    </row>
    <row r="49" spans="1:12">
      <c r="A49" s="9">
        <f t="shared" si="2"/>
        <v>16</v>
      </c>
      <c r="B49" s="9">
        <f t="shared" si="4"/>
        <v>41</v>
      </c>
      <c r="C49" t="s">
        <v>101</v>
      </c>
      <c r="D49" s="10">
        <f ca="1">VLOOKUP($B49,'T&amp;M1'!$A$33:$T$85,20,FALSE)</f>
        <v>560.75</v>
      </c>
      <c r="E49" s="10">
        <v>1158.5934016799999</v>
      </c>
      <c r="F49" s="10">
        <v>1213.115444112</v>
      </c>
      <c r="G49" s="10">
        <v>0</v>
      </c>
      <c r="H49" s="10">
        <v>0</v>
      </c>
      <c r="I49" s="10">
        <v>0</v>
      </c>
      <c r="J49" s="10"/>
      <c r="K49" s="10">
        <f t="shared" ca="1" si="3"/>
        <v>1213.115444112</v>
      </c>
      <c r="L49" s="210">
        <v>760</v>
      </c>
    </row>
    <row r="50" spans="1:12">
      <c r="A50" s="9">
        <f t="shared" si="2"/>
        <v>17</v>
      </c>
      <c r="B50" s="9">
        <f t="shared" si="4"/>
        <v>42</v>
      </c>
      <c r="C50" t="s">
        <v>102</v>
      </c>
      <c r="D50" s="10">
        <f ca="1">VLOOKUP($B50,'T&amp;M1'!$A$33:$T$85,20,FALSE)</f>
        <v>0</v>
      </c>
      <c r="E50" s="10">
        <v>0</v>
      </c>
      <c r="F50" s="10">
        <v>1277.8603694999999</v>
      </c>
      <c r="G50" s="10">
        <v>0</v>
      </c>
      <c r="H50" s="10">
        <v>0</v>
      </c>
      <c r="I50" s="10">
        <v>0</v>
      </c>
      <c r="J50" s="10"/>
      <c r="K50" s="10">
        <f t="shared" ca="1" si="3"/>
        <v>1277.8603694999999</v>
      </c>
      <c r="L50" s="210">
        <v>1278</v>
      </c>
    </row>
    <row r="51" spans="1:12">
      <c r="A51" s="9">
        <f t="shared" si="2"/>
        <v>18</v>
      </c>
      <c r="B51" s="9">
        <f t="shared" si="4"/>
        <v>43</v>
      </c>
      <c r="C51" t="s">
        <v>103</v>
      </c>
      <c r="D51" s="10">
        <f ca="1">VLOOKUP($B51,'T&amp;M1'!$A$33:$T$85,20,FALSE)</f>
        <v>0</v>
      </c>
      <c r="E51" s="10">
        <v>0</v>
      </c>
      <c r="F51" s="10">
        <v>1071.6988965540002</v>
      </c>
      <c r="G51" s="10">
        <v>0</v>
      </c>
      <c r="H51" s="10">
        <v>0</v>
      </c>
      <c r="I51" s="10">
        <v>0</v>
      </c>
      <c r="J51" s="10"/>
      <c r="K51" s="10">
        <f t="shared" ca="1" si="3"/>
        <v>1071.6988965540002</v>
      </c>
      <c r="L51" s="210">
        <v>1075</v>
      </c>
    </row>
    <row r="52" spans="1:12">
      <c r="A52" s="9">
        <f t="shared" si="2"/>
        <v>19</v>
      </c>
      <c r="B52" s="9">
        <f t="shared" si="4"/>
        <v>44</v>
      </c>
      <c r="C52" t="s">
        <v>104</v>
      </c>
      <c r="D52" s="10">
        <f ca="1">VLOOKUP($B52,'T&amp;M1'!$A$33:$T$85,20,FALSE)</f>
        <v>538.9</v>
      </c>
      <c r="E52" s="10">
        <v>0</v>
      </c>
      <c r="F52" s="10">
        <v>862.12979595600007</v>
      </c>
      <c r="G52" s="10">
        <v>0</v>
      </c>
      <c r="H52" s="10">
        <v>0</v>
      </c>
      <c r="I52" s="10">
        <v>0</v>
      </c>
      <c r="J52" s="10"/>
      <c r="K52" s="10">
        <f t="shared" ca="1" si="3"/>
        <v>862.12979595600007</v>
      </c>
      <c r="L52" s="210">
        <v>865</v>
      </c>
    </row>
    <row r="53" spans="1:12">
      <c r="A53" s="9">
        <f t="shared" si="2"/>
        <v>20</v>
      </c>
      <c r="B53" s="9">
        <f t="shared" si="4"/>
        <v>45</v>
      </c>
      <c r="C53" t="s">
        <v>105</v>
      </c>
      <c r="D53" s="10">
        <f ca="1">VLOOKUP($B53,'T&amp;M1'!$A$33:$T$85,20,FALSE)</f>
        <v>285.85000000000002</v>
      </c>
      <c r="E53" s="10">
        <v>1022.2882956000001</v>
      </c>
      <c r="F53" s="10">
        <v>751.38189726600001</v>
      </c>
      <c r="G53" s="10">
        <v>0</v>
      </c>
      <c r="H53" s="10">
        <v>596.33483910000007</v>
      </c>
      <c r="I53" s="10">
        <v>0</v>
      </c>
      <c r="J53" s="10"/>
      <c r="K53" s="10">
        <f t="shared" ca="1" si="3"/>
        <v>1022.2882956000001</v>
      </c>
      <c r="L53" s="210">
        <v>600</v>
      </c>
    </row>
    <row r="54" spans="1:12">
      <c r="A54" s="9">
        <f t="shared" si="2"/>
        <v>21</v>
      </c>
      <c r="B54" s="9">
        <f t="shared" si="4"/>
        <v>46</v>
      </c>
      <c r="C54" t="s">
        <v>106</v>
      </c>
      <c r="D54" s="10">
        <f ca="1">VLOOKUP($B54,'T&amp;M1'!$A$33:$T$85,20,FALSE)</f>
        <v>0</v>
      </c>
      <c r="E54" s="10">
        <v>1533.4324434000002</v>
      </c>
      <c r="F54" s="10">
        <v>1071.6988965540002</v>
      </c>
      <c r="G54" s="10">
        <v>0</v>
      </c>
      <c r="H54" s="10">
        <v>0</v>
      </c>
      <c r="I54" s="10">
        <v>0</v>
      </c>
      <c r="J54" s="10"/>
      <c r="K54" s="10">
        <f t="shared" ca="1" si="3"/>
        <v>1533.4324434000002</v>
      </c>
      <c r="L54" s="210">
        <v>1075</v>
      </c>
    </row>
    <row r="55" spans="1:12">
      <c r="A55" s="9">
        <f t="shared" si="2"/>
        <v>22</v>
      </c>
      <c r="B55" s="9">
        <f t="shared" si="4"/>
        <v>47</v>
      </c>
      <c r="C55" t="s">
        <v>107</v>
      </c>
      <c r="D55" s="10">
        <f ca="1">VLOOKUP($B55,'T&amp;M1'!$A$33:$T$85,20,FALSE)</f>
        <v>540.23</v>
      </c>
      <c r="E55" s="10">
        <v>1363.0510608</v>
      </c>
      <c r="F55" s="10">
        <v>964.35862551600007</v>
      </c>
      <c r="G55" s="10">
        <v>0</v>
      </c>
      <c r="H55" s="10">
        <v>681.52553039999998</v>
      </c>
      <c r="I55" s="10">
        <v>0</v>
      </c>
      <c r="J55" s="10"/>
      <c r="K55" s="10">
        <f t="shared" ca="1" si="3"/>
        <v>1363.0510608</v>
      </c>
      <c r="L55" s="210">
        <v>965</v>
      </c>
    </row>
    <row r="56" spans="1:12">
      <c r="A56" s="9"/>
      <c r="B56" s="9"/>
      <c r="C56" s="1" t="s">
        <v>6</v>
      </c>
      <c r="D56" s="10"/>
      <c r="E56" s="10"/>
      <c r="F56" s="10"/>
      <c r="G56" s="10"/>
      <c r="H56" s="10"/>
      <c r="I56" s="10"/>
      <c r="J56" s="10"/>
      <c r="K56" s="10"/>
    </row>
    <row r="57" spans="1:12">
      <c r="A57" s="9">
        <f>B30</f>
        <v>23</v>
      </c>
      <c r="B57" s="9">
        <f>B55+1</f>
        <v>48</v>
      </c>
      <c r="C57" t="s">
        <v>108</v>
      </c>
      <c r="D57" s="10">
        <f ca="1">VLOOKUP($B57,'T&amp;M1'!$A$33:$T$85,20,FALSE)</f>
        <v>988.36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/>
      <c r="K57" s="10">
        <f ca="1">MAX(D57:I57)</f>
        <v>988.36</v>
      </c>
      <c r="L57" s="210">
        <v>990</v>
      </c>
    </row>
    <row r="58" spans="1:12">
      <c r="A58" s="9">
        <f>B31</f>
        <v>24</v>
      </c>
      <c r="B58" s="9">
        <f>B57+1</f>
        <v>49</v>
      </c>
      <c r="C58" t="s">
        <v>109</v>
      </c>
      <c r="D58" s="10">
        <f ca="1">VLOOKUP($B58,'T&amp;M1'!$A$33:$T$85,20,FALSE)</f>
        <v>988.36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/>
      <c r="K58" s="10">
        <f ca="1">MAX(D58:I58)</f>
        <v>988.36</v>
      </c>
      <c r="L58" s="210">
        <v>990</v>
      </c>
    </row>
    <row r="59" spans="1:12">
      <c r="A59" s="9">
        <f>B32</f>
        <v>25</v>
      </c>
      <c r="B59" s="9">
        <f>B58+1</f>
        <v>50</v>
      </c>
      <c r="C59" t="s">
        <v>110</v>
      </c>
      <c r="D59" s="10">
        <f ca="1">VLOOKUP($B59,'T&amp;M1'!$A$33:$T$85,20,FALSE)</f>
        <v>538.9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/>
      <c r="K59" s="10">
        <f ca="1">MAX(D59:I59)</f>
        <v>538.9</v>
      </c>
      <c r="L59" s="210">
        <v>550</v>
      </c>
    </row>
    <row r="60" spans="1:12">
      <c r="A60" s="9"/>
      <c r="B60" s="9"/>
    </row>
    <row r="61" spans="1:12">
      <c r="A61" s="9"/>
      <c r="B61" s="9"/>
    </row>
    <row r="62" spans="1:12">
      <c r="A62" s="9"/>
      <c r="B62" s="9"/>
    </row>
    <row r="63" spans="1:12">
      <c r="A63" s="9"/>
      <c r="B63" s="9"/>
    </row>
    <row r="64" spans="1:12">
      <c r="A64" s="9"/>
      <c r="B64" s="9"/>
    </row>
    <row r="65" spans="1:2">
      <c r="A65" s="9"/>
      <c r="B65" s="9"/>
    </row>
    <row r="66" spans="1:2">
      <c r="A66" s="9"/>
      <c r="B66" s="9"/>
    </row>
    <row r="67" spans="1:2">
      <c r="A67" s="9"/>
      <c r="B67" s="9"/>
    </row>
    <row r="68" spans="1:2">
      <c r="A68" s="9"/>
      <c r="B68" s="9"/>
    </row>
    <row r="69" spans="1:2">
      <c r="A69" s="9"/>
      <c r="B69" s="9"/>
    </row>
    <row r="70" spans="1:2">
      <c r="A70" s="9"/>
      <c r="B70" s="9"/>
    </row>
    <row r="71" spans="1:2">
      <c r="A71" s="9"/>
      <c r="B71" s="9"/>
    </row>
    <row r="72" spans="1:2">
      <c r="A72" s="9"/>
      <c r="B72" s="9"/>
    </row>
    <row r="73" spans="1:2">
      <c r="A73" s="9"/>
      <c r="B73" s="9"/>
    </row>
    <row r="74" spans="1:2">
      <c r="A74" s="9"/>
      <c r="B74" s="9"/>
    </row>
    <row r="75" spans="1:2">
      <c r="A75" s="9"/>
      <c r="B75" s="9"/>
    </row>
    <row r="76" spans="1:2">
      <c r="A76" s="9"/>
      <c r="B76" s="9"/>
    </row>
    <row r="77" spans="1:2">
      <c r="A77" s="9"/>
      <c r="B77" s="9"/>
    </row>
    <row r="78" spans="1:2">
      <c r="A78" s="9"/>
      <c r="B78" s="9"/>
    </row>
    <row r="79" spans="1:2">
      <c r="A79" s="9"/>
      <c r="B79" s="9"/>
    </row>
    <row r="80" spans="1:2">
      <c r="A80" s="9"/>
      <c r="B80" s="9"/>
    </row>
    <row r="81" spans="1:2">
      <c r="A81" s="9"/>
      <c r="B81" s="9"/>
    </row>
    <row r="82" spans="1:2">
      <c r="A82" s="9"/>
      <c r="B82" s="9"/>
    </row>
    <row r="83" spans="1:2">
      <c r="A83" s="9"/>
      <c r="B83" s="9"/>
    </row>
    <row r="84" spans="1:2">
      <c r="A84" s="9"/>
      <c r="B84" s="9"/>
    </row>
    <row r="85" spans="1:2">
      <c r="A85" s="9"/>
      <c r="B85" s="9"/>
    </row>
    <row r="86" spans="1:2">
      <c r="A86" s="9"/>
      <c r="B86" s="9"/>
    </row>
    <row r="87" spans="1:2">
      <c r="A87" s="9"/>
      <c r="B87" s="9"/>
    </row>
    <row r="88" spans="1:2">
      <c r="A88" s="9"/>
      <c r="B88" s="9"/>
    </row>
    <row r="89" spans="1:2">
      <c r="A89" s="9"/>
      <c r="B89" s="9"/>
    </row>
    <row r="90" spans="1:2">
      <c r="A90" s="9"/>
      <c r="B90" s="9"/>
    </row>
    <row r="91" spans="1:2">
      <c r="A91" s="9"/>
      <c r="B91" s="9"/>
    </row>
    <row r="92" spans="1:2">
      <c r="A92" s="9"/>
      <c r="B92" s="9"/>
    </row>
    <row r="93" spans="1:2">
      <c r="A93" s="9"/>
      <c r="B93" s="9"/>
    </row>
    <row r="94" spans="1:2">
      <c r="A94" s="9"/>
      <c r="B94" s="9"/>
    </row>
    <row r="95" spans="1:2">
      <c r="A95" s="9"/>
      <c r="B95" s="9"/>
    </row>
    <row r="96" spans="1:2">
      <c r="A96" s="9"/>
      <c r="B96" s="9"/>
    </row>
    <row r="97" spans="1:2">
      <c r="A97" s="9"/>
      <c r="B97" s="9"/>
    </row>
    <row r="98" spans="1:2">
      <c r="A98" s="9"/>
      <c r="B98" s="9"/>
    </row>
    <row r="99" spans="1:2">
      <c r="A99" s="9"/>
      <c r="B99" s="9"/>
    </row>
    <row r="100" spans="1:2">
      <c r="A100" s="9"/>
      <c r="B100" s="9"/>
    </row>
  </sheetData>
  <phoneticPr fontId="2" type="noConversion"/>
  <pageMargins left="0.75" right="0.75" top="1" bottom="1" header="0.5" footer="0.5"/>
  <pageSetup scale="80" orientation="landscape" r:id="rId1"/>
  <headerFooter alignWithMargins="0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K100"/>
  <sheetViews>
    <sheetView workbookViewId="0">
      <selection activeCell="F22" sqref="F22"/>
    </sheetView>
  </sheetViews>
  <sheetFormatPr defaultRowHeight="12.75"/>
  <cols>
    <col min="1" max="2" width="3.42578125" customWidth="1"/>
    <col min="3" max="3" width="49.42578125" customWidth="1"/>
    <col min="4" max="9" width="10.42578125" bestFit="1" customWidth="1"/>
    <col min="10" max="10" width="2.140625" customWidth="1"/>
    <col min="11" max="11" width="10.28515625" bestFit="1" customWidth="1"/>
  </cols>
  <sheetData>
    <row r="2" spans="1:11">
      <c r="B2" s="1" t="s">
        <v>0</v>
      </c>
    </row>
    <row r="3" spans="1:11">
      <c r="C3" s="2" t="str">
        <f>'T&amp;M2'!B8</f>
        <v>Option Year 1</v>
      </c>
      <c r="E3" s="3" t="s">
        <v>1</v>
      </c>
      <c r="F3">
        <f>'T&amp;M2'!T21</f>
        <v>1.1877</v>
      </c>
    </row>
    <row r="4" spans="1:11">
      <c r="E4" s="4"/>
      <c r="F4" s="4"/>
      <c r="G4" s="4"/>
      <c r="H4" s="4"/>
      <c r="I4" s="4"/>
      <c r="J4" s="4"/>
    </row>
    <row r="5" spans="1:11" s="2" customFormat="1">
      <c r="C5" s="2" t="s">
        <v>2</v>
      </c>
      <c r="D5" s="5" t="s">
        <v>3</v>
      </c>
      <c r="E5" s="5" t="s">
        <v>81</v>
      </c>
      <c r="F5" s="5" t="s">
        <v>82</v>
      </c>
      <c r="G5" s="5" t="s">
        <v>83</v>
      </c>
      <c r="H5" s="5" t="s">
        <v>84</v>
      </c>
      <c r="I5" s="5" t="s">
        <v>85</v>
      </c>
      <c r="J5" s="6"/>
      <c r="K5" s="6" t="s">
        <v>4</v>
      </c>
    </row>
    <row r="6" spans="1:11" s="2" customFormat="1">
      <c r="A6" s="7"/>
      <c r="B6" s="7"/>
      <c r="C6" s="2" t="s">
        <v>5</v>
      </c>
      <c r="D6" s="8"/>
      <c r="E6" s="8"/>
      <c r="F6" s="8"/>
      <c r="G6" s="8"/>
      <c r="H6" s="8"/>
      <c r="I6" s="8"/>
      <c r="J6" s="8"/>
    </row>
    <row r="7" spans="1:11">
      <c r="A7" s="9"/>
      <c r="B7" s="9">
        <f>B5+1</f>
        <v>1</v>
      </c>
      <c r="C7" t="s">
        <v>86</v>
      </c>
      <c r="D7" s="10">
        <f ca="1">VLOOKUP($B7,'T&amp;M2'!$A$33:$T$85,20,FALSE)</f>
        <v>1307.8900000000001</v>
      </c>
      <c r="E7" s="10">
        <v>1585.233986193</v>
      </c>
      <c r="F7" s="10">
        <v>0</v>
      </c>
      <c r="G7" s="10">
        <v>1972.7356272623999</v>
      </c>
      <c r="H7" s="10">
        <v>0</v>
      </c>
      <c r="I7" s="10">
        <v>2397.010360844251</v>
      </c>
      <c r="J7" s="10"/>
      <c r="K7" s="10">
        <f t="shared" ref="K7:K28" ca="1" si="0">MAX(D7:I7)</f>
        <v>2397.010360844251</v>
      </c>
    </row>
    <row r="8" spans="1:11">
      <c r="A8" s="9"/>
      <c r="B8" s="9">
        <f t="shared" ref="B8:B28" si="1">B7+1</f>
        <v>2</v>
      </c>
      <c r="C8" t="s">
        <v>87</v>
      </c>
      <c r="D8" s="10">
        <f ca="1">VLOOKUP($B8,'T&amp;M2'!$A$33:$T$85,20,FALSE)</f>
        <v>1239.78</v>
      </c>
      <c r="E8" s="10">
        <v>1395.0059078498398</v>
      </c>
      <c r="F8" s="10">
        <v>0</v>
      </c>
      <c r="G8" s="10">
        <v>1690.9162519391998</v>
      </c>
      <c r="H8" s="10">
        <v>1409.0968766159999</v>
      </c>
      <c r="I8" s="10">
        <v>2296.3068158761143</v>
      </c>
      <c r="J8" s="10"/>
      <c r="K8" s="10">
        <f t="shared" ca="1" si="0"/>
        <v>2296.3068158761143</v>
      </c>
    </row>
    <row r="9" spans="1:11">
      <c r="A9" s="9"/>
      <c r="B9" s="9">
        <f t="shared" si="1"/>
        <v>3</v>
      </c>
      <c r="C9" t="s">
        <v>88</v>
      </c>
      <c r="D9" s="10">
        <f ca="1">VLOOKUP($B9,'T&amp;M2'!$A$33:$T$85,20,FALSE)</f>
        <v>1023.48</v>
      </c>
      <c r="E9" s="10">
        <v>1197.7323451235998</v>
      </c>
      <c r="F9" s="10">
        <v>1100.8569348562498</v>
      </c>
      <c r="G9" s="10">
        <v>1409.0968766159999</v>
      </c>
      <c r="H9" s="10">
        <v>1092.0500793773999</v>
      </c>
      <c r="I9" s="10">
        <v>2033.9953356233934</v>
      </c>
      <c r="J9" s="10"/>
      <c r="K9" s="10">
        <f t="shared" ca="1" si="0"/>
        <v>2033.9953356233934</v>
      </c>
    </row>
    <row r="10" spans="1:11">
      <c r="A10" s="9"/>
      <c r="B10" s="9">
        <f t="shared" si="1"/>
        <v>4</v>
      </c>
      <c r="C10" t="s">
        <v>89</v>
      </c>
      <c r="D10" s="10">
        <f ca="1">VLOOKUP($B10,'T&amp;M2'!$A$33:$T$85,20,FALSE)</f>
        <v>894.91</v>
      </c>
      <c r="E10" s="10">
        <v>986.36781363119997</v>
      </c>
      <c r="F10" s="10">
        <v>907.10611432154997</v>
      </c>
      <c r="G10" s="10">
        <v>0</v>
      </c>
      <c r="H10" s="10">
        <v>0</v>
      </c>
      <c r="I10" s="10">
        <v>0</v>
      </c>
      <c r="J10" s="10"/>
      <c r="K10" s="10">
        <f t="shared" ca="1" si="0"/>
        <v>986.36781363119997</v>
      </c>
    </row>
    <row r="11" spans="1:11">
      <c r="A11" s="9"/>
      <c r="B11" s="9">
        <f t="shared" si="1"/>
        <v>5</v>
      </c>
      <c r="C11" t="s">
        <v>90</v>
      </c>
      <c r="D11" s="10">
        <f ca="1">VLOOKUP($B11,'T&amp;M2'!$A$33:$T$85,20,FALSE)</f>
        <v>0</v>
      </c>
      <c r="E11" s="10">
        <v>0</v>
      </c>
      <c r="F11" s="10">
        <v>1541.19970879875</v>
      </c>
      <c r="G11" s="10">
        <v>1690.9162519391998</v>
      </c>
      <c r="H11" s="10">
        <v>0</v>
      </c>
      <c r="I11" s="10">
        <v>0</v>
      </c>
      <c r="J11" s="10"/>
      <c r="K11" s="10">
        <f t="shared" ca="1" si="0"/>
        <v>1690.9162519391998</v>
      </c>
    </row>
    <row r="12" spans="1:11">
      <c r="A12" s="9"/>
      <c r="B12" s="9">
        <f t="shared" si="1"/>
        <v>6</v>
      </c>
      <c r="C12" t="s">
        <v>91</v>
      </c>
      <c r="D12" s="10">
        <f ca="1">VLOOKUP($B12,'T&amp;M2'!$A$33:$T$85,20,FALSE)</f>
        <v>1023.78</v>
      </c>
      <c r="E12" s="10">
        <v>0</v>
      </c>
      <c r="F12" s="10">
        <v>1321.0283218274999</v>
      </c>
      <c r="G12" s="10">
        <v>0</v>
      </c>
      <c r="H12" s="10">
        <v>0</v>
      </c>
      <c r="I12" s="10">
        <v>0</v>
      </c>
      <c r="J12" s="10"/>
      <c r="K12" s="10">
        <f t="shared" ca="1" si="0"/>
        <v>1321.0283218274999</v>
      </c>
    </row>
    <row r="13" spans="1:11">
      <c r="A13" s="9"/>
      <c r="B13" s="9">
        <f t="shared" si="1"/>
        <v>7</v>
      </c>
      <c r="C13" t="s">
        <v>92</v>
      </c>
      <c r="D13" s="10">
        <f ca="1">VLOOKUP($B13,'T&amp;M2'!$A$33:$T$85,20,FALSE)</f>
        <v>1187.53</v>
      </c>
      <c r="E13" s="10">
        <v>0</v>
      </c>
      <c r="F13" s="10">
        <v>0</v>
      </c>
      <c r="G13" s="10">
        <v>0</v>
      </c>
      <c r="H13" s="10">
        <v>0</v>
      </c>
      <c r="I13" s="10">
        <v>1856.0426506926592</v>
      </c>
      <c r="J13" s="10"/>
      <c r="K13" s="10">
        <f t="shared" ca="1" si="0"/>
        <v>1856.0426506926592</v>
      </c>
    </row>
    <row r="14" spans="1:11">
      <c r="A14" s="9"/>
      <c r="B14" s="9">
        <f t="shared" si="1"/>
        <v>8</v>
      </c>
      <c r="C14" t="s">
        <v>93</v>
      </c>
      <c r="D14" s="10">
        <f ca="1">VLOOKUP($B14,'T&amp;M2'!$A$33:$T$85,20,FALSE)</f>
        <v>1003.27</v>
      </c>
      <c r="E14" s="10">
        <v>0</v>
      </c>
      <c r="F14" s="10">
        <v>0</v>
      </c>
      <c r="G14" s="10">
        <v>0</v>
      </c>
      <c r="H14" s="10">
        <v>0</v>
      </c>
      <c r="I14" s="10">
        <v>1679.4944955794267</v>
      </c>
      <c r="J14" s="10"/>
      <c r="K14" s="10">
        <f t="shared" ca="1" si="0"/>
        <v>1679.4944955794267</v>
      </c>
    </row>
    <row r="15" spans="1:11">
      <c r="A15" s="9"/>
      <c r="B15" s="9">
        <f t="shared" si="1"/>
        <v>9</v>
      </c>
      <c r="C15" t="s">
        <v>94</v>
      </c>
      <c r="D15" s="10">
        <f ca="1">VLOOKUP($B15,'T&amp;M2'!$A$33:$T$85,20,FALSE)</f>
        <v>0</v>
      </c>
      <c r="E15" s="10">
        <v>1514.7791423622</v>
      </c>
      <c r="F15" s="10">
        <v>1143.12984115473</v>
      </c>
      <c r="G15" s="10">
        <v>1690.9162519391998</v>
      </c>
      <c r="H15" s="10">
        <v>1144.8912122504998</v>
      </c>
      <c r="I15" s="10">
        <v>0</v>
      </c>
      <c r="J15" s="10"/>
      <c r="K15" s="10">
        <f t="shared" ca="1" si="0"/>
        <v>1690.9162519391998</v>
      </c>
    </row>
    <row r="16" spans="1:11">
      <c r="A16" s="9"/>
      <c r="B16" s="9">
        <f t="shared" si="1"/>
        <v>10</v>
      </c>
      <c r="C16" t="s">
        <v>95</v>
      </c>
      <c r="D16" s="10">
        <f ca="1">VLOOKUP($B16,'T&amp;M2'!$A$33:$T$85,20,FALSE)</f>
        <v>1024.67</v>
      </c>
      <c r="E16" s="10">
        <v>1268.1871889544</v>
      </c>
      <c r="F16" s="10">
        <v>0</v>
      </c>
      <c r="G16" s="10">
        <v>1409.0968766159999</v>
      </c>
      <c r="H16" s="10">
        <v>0</v>
      </c>
      <c r="I16" s="10">
        <v>0</v>
      </c>
      <c r="J16" s="10"/>
      <c r="K16" s="10">
        <f t="shared" ca="1" si="0"/>
        <v>1409.0968766159999</v>
      </c>
    </row>
    <row r="17" spans="1:11">
      <c r="A17" s="9"/>
      <c r="B17" s="9">
        <f t="shared" si="1"/>
        <v>11</v>
      </c>
      <c r="C17" t="s">
        <v>96</v>
      </c>
      <c r="D17" s="10">
        <f ca="1">VLOOKUP($B17,'T&amp;M2'!$A$33:$T$85,20,FALSE)</f>
        <v>1230.5</v>
      </c>
      <c r="E17" s="10">
        <v>1409.0968766159999</v>
      </c>
      <c r="F17" s="10">
        <v>907.10611432154997</v>
      </c>
      <c r="G17" s="10">
        <v>1409.0968766159999</v>
      </c>
      <c r="H17" s="10">
        <v>0</v>
      </c>
      <c r="I17" s="10">
        <v>0</v>
      </c>
      <c r="J17" s="10"/>
      <c r="K17" s="10">
        <f t="shared" ca="1" si="0"/>
        <v>1409.0968766159999</v>
      </c>
    </row>
    <row r="18" spans="1:11">
      <c r="A18" s="9"/>
      <c r="B18" s="9">
        <f t="shared" si="1"/>
        <v>12</v>
      </c>
      <c r="C18" t="s">
        <v>97</v>
      </c>
      <c r="D18" s="10">
        <f ca="1">VLOOKUP($B18,'T&amp;M2'!$A$33:$T$85,20,FALSE)</f>
        <v>1029.77</v>
      </c>
      <c r="E18" s="10">
        <v>1268.1871889544</v>
      </c>
      <c r="F18" s="10">
        <v>792.61699309649998</v>
      </c>
      <c r="G18" s="10">
        <v>1268.1871889544</v>
      </c>
      <c r="H18" s="10">
        <v>0</v>
      </c>
      <c r="I18" s="10">
        <v>0</v>
      </c>
      <c r="J18" s="10"/>
      <c r="K18" s="10">
        <f t="shared" ca="1" si="0"/>
        <v>1268.1871889544</v>
      </c>
    </row>
    <row r="19" spans="1:11">
      <c r="A19" s="9"/>
      <c r="B19" s="9">
        <f t="shared" si="1"/>
        <v>13</v>
      </c>
      <c r="C19" t="s">
        <v>98</v>
      </c>
      <c r="D19" s="10">
        <f ca="1">VLOOKUP($B19,'T&amp;M2'!$A$33:$T$85,20,FALSE)</f>
        <v>1230.5</v>
      </c>
      <c r="E19" s="10">
        <v>0</v>
      </c>
      <c r="F19" s="10">
        <v>907.10611432154997</v>
      </c>
      <c r="G19" s="10">
        <v>1690.9162519391998</v>
      </c>
      <c r="H19" s="10">
        <v>0</v>
      </c>
      <c r="I19" s="10">
        <v>0</v>
      </c>
      <c r="J19" s="10"/>
      <c r="K19" s="10">
        <f t="shared" ca="1" si="0"/>
        <v>1690.9162519391998</v>
      </c>
    </row>
    <row r="20" spans="1:11">
      <c r="A20" s="9"/>
      <c r="B20" s="9">
        <f t="shared" si="1"/>
        <v>14</v>
      </c>
      <c r="C20" t="s">
        <v>99</v>
      </c>
      <c r="D20" s="10">
        <f ca="1">VLOOKUP($B20,'T&amp;M2'!$A$33:$T$85,20,FALSE)</f>
        <v>1029.77</v>
      </c>
      <c r="E20" s="10">
        <v>0</v>
      </c>
      <c r="F20" s="10">
        <v>792.61699309649998</v>
      </c>
      <c r="G20" s="10">
        <v>1409.0968766159999</v>
      </c>
      <c r="H20" s="10">
        <v>880.68554788500001</v>
      </c>
      <c r="I20" s="10">
        <v>0</v>
      </c>
      <c r="J20" s="10"/>
      <c r="K20" s="10">
        <f t="shared" ca="1" si="0"/>
        <v>1409.0968766159999</v>
      </c>
    </row>
    <row r="21" spans="1:11">
      <c r="A21" s="9"/>
      <c r="B21" s="9">
        <f t="shared" si="1"/>
        <v>15</v>
      </c>
      <c r="C21" t="s">
        <v>100</v>
      </c>
      <c r="D21" s="10">
        <f ca="1">VLOOKUP($B21,'T&amp;M2'!$A$33:$T$85,20,FALSE)</f>
        <v>1260.74</v>
      </c>
      <c r="E21" s="10">
        <v>1479.5517204467999</v>
      </c>
      <c r="F21" s="10">
        <v>0</v>
      </c>
      <c r="G21" s="10">
        <v>0</v>
      </c>
      <c r="H21" s="10">
        <v>0</v>
      </c>
      <c r="I21" s="10">
        <v>0</v>
      </c>
      <c r="J21" s="10"/>
      <c r="K21" s="10">
        <f t="shared" ca="1" si="0"/>
        <v>1479.5517204467999</v>
      </c>
    </row>
    <row r="22" spans="1:11">
      <c r="A22" s="9"/>
      <c r="B22" s="9">
        <f t="shared" si="1"/>
        <v>16</v>
      </c>
      <c r="C22" t="s">
        <v>101</v>
      </c>
      <c r="D22" s="10">
        <f ca="1">VLOOKUP($B22,'T&amp;M2'!$A$33:$T$85,20,FALSE)</f>
        <v>1038.9000000000001</v>
      </c>
      <c r="E22" s="10">
        <v>1197.7323451235998</v>
      </c>
      <c r="F22" s="10">
        <v>1254.0962201882401</v>
      </c>
      <c r="G22" s="10">
        <v>0</v>
      </c>
      <c r="H22" s="10">
        <v>0</v>
      </c>
      <c r="I22" s="10">
        <v>0</v>
      </c>
      <c r="J22" s="10"/>
      <c r="K22" s="10">
        <f t="shared" ca="1" si="0"/>
        <v>1254.0962201882401</v>
      </c>
    </row>
    <row r="23" spans="1:11">
      <c r="A23" s="9"/>
      <c r="B23" s="9">
        <f t="shared" si="1"/>
        <v>17</v>
      </c>
      <c r="C23" t="s">
        <v>102</v>
      </c>
      <c r="D23" s="10">
        <f ca="1">VLOOKUP($B23,'T&amp;M2'!$A$33:$T$85,20,FALSE)</f>
        <v>0</v>
      </c>
      <c r="E23" s="10">
        <v>0</v>
      </c>
      <c r="F23" s="10">
        <v>1321.0283218274999</v>
      </c>
      <c r="G23" s="10">
        <v>0</v>
      </c>
      <c r="H23" s="10">
        <v>0</v>
      </c>
      <c r="I23" s="10">
        <v>0</v>
      </c>
      <c r="J23" s="10"/>
      <c r="K23" s="10">
        <f t="shared" ca="1" si="0"/>
        <v>1321.0283218274999</v>
      </c>
    </row>
    <row r="24" spans="1:11">
      <c r="A24" s="9"/>
      <c r="B24" s="9">
        <f t="shared" si="1"/>
        <v>18</v>
      </c>
      <c r="C24" t="s">
        <v>103</v>
      </c>
      <c r="D24" s="10">
        <f ca="1">VLOOKUP($B24,'T&amp;M2'!$A$33:$T$85,20,FALSE)</f>
        <v>0</v>
      </c>
      <c r="E24" s="10">
        <v>0</v>
      </c>
      <c r="F24" s="10">
        <v>1107.9024192393299</v>
      </c>
      <c r="G24" s="10">
        <v>0</v>
      </c>
      <c r="H24" s="10">
        <v>0</v>
      </c>
      <c r="I24" s="10">
        <v>0</v>
      </c>
      <c r="J24" s="10"/>
      <c r="K24" s="10">
        <f t="shared" ca="1" si="0"/>
        <v>1107.9024192393299</v>
      </c>
    </row>
    <row r="25" spans="1:11">
      <c r="A25" s="9"/>
      <c r="B25" s="9">
        <f t="shared" si="1"/>
        <v>19</v>
      </c>
      <c r="C25" t="s">
        <v>104</v>
      </c>
      <c r="D25" s="10">
        <f ca="1">VLOOKUP($B25,'T&amp;M2'!$A$33:$T$85,20,FALSE)</f>
        <v>1023.78</v>
      </c>
      <c r="E25" s="10">
        <v>0</v>
      </c>
      <c r="F25" s="10">
        <v>891.25377445961988</v>
      </c>
      <c r="G25" s="10">
        <v>0</v>
      </c>
      <c r="H25" s="10">
        <v>0</v>
      </c>
      <c r="I25" s="10">
        <v>0</v>
      </c>
      <c r="J25" s="10"/>
      <c r="K25" s="10">
        <f t="shared" ca="1" si="0"/>
        <v>1023.78</v>
      </c>
    </row>
    <row r="26" spans="1:11">
      <c r="A26" s="9"/>
      <c r="B26" s="9">
        <f t="shared" si="1"/>
        <v>20</v>
      </c>
      <c r="C26" t="s">
        <v>105</v>
      </c>
      <c r="D26" s="10">
        <f ca="1">VLOOKUP($B26,'T&amp;M2'!$A$33:$T$85,20,FALSE)</f>
        <v>849.56</v>
      </c>
      <c r="E26" s="10">
        <v>1056.8226574619998</v>
      </c>
      <c r="F26" s="10">
        <v>776.76465323456989</v>
      </c>
      <c r="G26" s="10">
        <v>0</v>
      </c>
      <c r="H26" s="10">
        <v>730.96900474454981</v>
      </c>
      <c r="I26" s="10">
        <v>0</v>
      </c>
      <c r="J26" s="10"/>
      <c r="K26" s="10">
        <f t="shared" ca="1" si="0"/>
        <v>1056.8226574619998</v>
      </c>
    </row>
    <row r="27" spans="1:11">
      <c r="A27" s="9"/>
      <c r="B27" s="9">
        <f t="shared" si="1"/>
        <v>21</v>
      </c>
      <c r="C27" t="s">
        <v>106</v>
      </c>
      <c r="D27" s="10">
        <f ca="1">VLOOKUP($B27,'T&amp;M2'!$A$33:$T$85,20,FALSE)</f>
        <v>0</v>
      </c>
      <c r="E27" s="10">
        <v>1585.233986193</v>
      </c>
      <c r="F27" s="10">
        <v>1107.9024192393299</v>
      </c>
      <c r="G27" s="10">
        <v>0</v>
      </c>
      <c r="H27" s="10">
        <v>0</v>
      </c>
      <c r="I27" s="10">
        <v>0</v>
      </c>
      <c r="J27" s="10"/>
      <c r="K27" s="10">
        <f t="shared" ca="1" si="0"/>
        <v>1585.233986193</v>
      </c>
    </row>
    <row r="28" spans="1:11">
      <c r="A28" s="9"/>
      <c r="B28" s="9">
        <f t="shared" si="1"/>
        <v>22</v>
      </c>
      <c r="C28" t="s">
        <v>107</v>
      </c>
      <c r="D28" s="10">
        <f ca="1">VLOOKUP($B28,'T&amp;M2'!$A$33:$T$85,20,FALSE)</f>
        <v>1024.67</v>
      </c>
      <c r="E28" s="10">
        <v>1409.0968766159999</v>
      </c>
      <c r="F28" s="10">
        <v>996.93604020581995</v>
      </c>
      <c r="G28" s="10">
        <v>0</v>
      </c>
      <c r="H28" s="10">
        <v>845.45812596959991</v>
      </c>
      <c r="I28" s="10">
        <v>0</v>
      </c>
      <c r="J28" s="10"/>
      <c r="K28" s="10">
        <f t="shared" ca="1" si="0"/>
        <v>1409.0968766159999</v>
      </c>
    </row>
    <row r="29" spans="1:11">
      <c r="A29" s="9"/>
      <c r="B29" s="9"/>
      <c r="C29" s="1" t="s">
        <v>6</v>
      </c>
      <c r="D29" s="10"/>
      <c r="E29" s="10"/>
      <c r="F29" s="10"/>
      <c r="G29" s="10"/>
      <c r="H29" s="10"/>
      <c r="I29" s="10"/>
      <c r="J29" s="10"/>
      <c r="K29" s="10"/>
    </row>
    <row r="30" spans="1:11">
      <c r="A30" s="9"/>
      <c r="B30" s="9">
        <f>B28+1</f>
        <v>23</v>
      </c>
      <c r="C30" t="s">
        <v>108</v>
      </c>
      <c r="D30" s="10">
        <f ca="1">VLOOKUP($B30,'T&amp;M2'!$A$33:$T$85,20,FALSE)</f>
        <v>1333.33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/>
      <c r="K30" s="10">
        <f ca="1">MAX(D30:I30)</f>
        <v>1333.33</v>
      </c>
    </row>
    <row r="31" spans="1:11">
      <c r="A31" s="9"/>
      <c r="B31" s="9">
        <f>B30+1</f>
        <v>24</v>
      </c>
      <c r="C31" t="s">
        <v>109</v>
      </c>
      <c r="D31" s="10">
        <f ca="1">VLOOKUP($B31,'T&amp;M2'!$A$33:$T$85,20,FALSE)</f>
        <v>1333.33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/>
      <c r="K31" s="10">
        <f ca="1">MAX(D31:I31)</f>
        <v>1333.33</v>
      </c>
    </row>
    <row r="32" spans="1:11">
      <c r="A32" s="9"/>
      <c r="B32" s="9">
        <f>B31+1</f>
        <v>25</v>
      </c>
      <c r="C32" t="s">
        <v>110</v>
      </c>
      <c r="D32" s="10">
        <f ca="1">VLOOKUP($B32,'T&amp;M2'!$A$33:$T$85,20,FALSE)</f>
        <v>1023.78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/>
      <c r="K32" s="10">
        <f ca="1">MAX(D32:I32)</f>
        <v>1023.78</v>
      </c>
    </row>
    <row r="33" spans="1:11">
      <c r="A33" s="9"/>
      <c r="B33" s="9"/>
      <c r="C33" s="2" t="s">
        <v>7</v>
      </c>
      <c r="D33" s="10"/>
      <c r="E33" s="10"/>
      <c r="F33" s="10"/>
      <c r="G33" s="10"/>
      <c r="H33" s="10"/>
      <c r="I33" s="10"/>
      <c r="J33" s="10"/>
      <c r="K33" s="10"/>
    </row>
    <row r="34" spans="1:11">
      <c r="A34" s="9">
        <f t="shared" ref="A34:A55" si="2">B7</f>
        <v>1</v>
      </c>
      <c r="B34" s="9">
        <f>B32+1</f>
        <v>26</v>
      </c>
      <c r="C34" t="s">
        <v>86</v>
      </c>
      <c r="D34" s="10">
        <f ca="1">VLOOKUP($B34,'T&amp;M2'!$A$33:$T$85,20,FALSE)</f>
        <v>980.4</v>
      </c>
      <c r="E34" s="10">
        <v>1585.233986193</v>
      </c>
      <c r="F34" s="10">
        <v>0</v>
      </c>
      <c r="G34" s="10">
        <v>0</v>
      </c>
      <c r="H34" s="10">
        <v>0</v>
      </c>
      <c r="I34" s="10">
        <v>1412.4846766451506</v>
      </c>
      <c r="J34" s="10"/>
      <c r="K34" s="10">
        <f t="shared" ref="K34:K55" ca="1" si="3">MAX(D34:I34)</f>
        <v>1585.233986193</v>
      </c>
    </row>
    <row r="35" spans="1:11">
      <c r="A35" s="9">
        <f t="shared" si="2"/>
        <v>2</v>
      </c>
      <c r="B35" s="9">
        <f t="shared" ref="B35:B55" si="4">B34+1</f>
        <v>27</v>
      </c>
      <c r="C35" t="s">
        <v>87</v>
      </c>
      <c r="D35" s="10">
        <f ca="1">VLOOKUP($B35,'T&amp;M2'!$A$33:$T$85,20,FALSE)</f>
        <v>878.53</v>
      </c>
      <c r="E35" s="10">
        <v>1395.0059078498398</v>
      </c>
      <c r="F35" s="10">
        <v>0</v>
      </c>
      <c r="G35" s="10">
        <v>0</v>
      </c>
      <c r="H35" s="10">
        <v>1232.9597670390001</v>
      </c>
      <c r="I35" s="10">
        <v>1326.5721978967235</v>
      </c>
      <c r="J35" s="10"/>
      <c r="K35" s="10">
        <f t="shared" ca="1" si="3"/>
        <v>1395.0059078498398</v>
      </c>
    </row>
    <row r="36" spans="1:11">
      <c r="A36" s="9">
        <f t="shared" si="2"/>
        <v>3</v>
      </c>
      <c r="B36" s="9">
        <f t="shared" si="4"/>
        <v>28</v>
      </c>
      <c r="C36" t="s">
        <v>88</v>
      </c>
      <c r="D36" s="10">
        <f ca="1">VLOOKUP($B36,'T&amp;M2'!$A$33:$T$85,20,FALSE)</f>
        <v>554.80999999999995</v>
      </c>
      <c r="E36" s="10">
        <v>1197.7323451235998</v>
      </c>
      <c r="F36" s="10">
        <v>1100.8569348562498</v>
      </c>
      <c r="G36" s="10">
        <v>0</v>
      </c>
      <c r="H36" s="10">
        <v>915.91296980039999</v>
      </c>
      <c r="I36" s="10">
        <v>1106.3220353645861</v>
      </c>
      <c r="J36" s="10"/>
      <c r="K36" s="10">
        <f t="shared" ca="1" si="3"/>
        <v>1197.7323451235998</v>
      </c>
    </row>
    <row r="37" spans="1:11">
      <c r="A37" s="9">
        <f t="shared" si="2"/>
        <v>4</v>
      </c>
      <c r="B37" s="9">
        <f t="shared" si="4"/>
        <v>29</v>
      </c>
      <c r="C37" t="s">
        <v>89</v>
      </c>
      <c r="D37" s="10">
        <f ca="1">VLOOKUP($B37,'T&amp;M2'!$A$33:$T$85,20,FALSE)</f>
        <v>362.31</v>
      </c>
      <c r="E37" s="10">
        <v>986.36781363119997</v>
      </c>
      <c r="F37" s="10">
        <v>907.10611432154997</v>
      </c>
      <c r="G37" s="10">
        <v>0</v>
      </c>
      <c r="H37" s="10">
        <v>0</v>
      </c>
      <c r="I37" s="10">
        <v>0</v>
      </c>
      <c r="J37" s="10"/>
      <c r="K37" s="10">
        <f t="shared" ca="1" si="3"/>
        <v>986.36781363119997</v>
      </c>
    </row>
    <row r="38" spans="1:11">
      <c r="A38" s="9">
        <f t="shared" si="2"/>
        <v>5</v>
      </c>
      <c r="B38" s="9">
        <f t="shared" si="4"/>
        <v>30</v>
      </c>
      <c r="C38" t="s">
        <v>90</v>
      </c>
      <c r="D38" s="10">
        <f ca="1">VLOOKUP($B38,'T&amp;M2'!$A$33:$T$85,20,FALSE)</f>
        <v>0</v>
      </c>
      <c r="E38" s="10">
        <v>0</v>
      </c>
      <c r="F38" s="10">
        <v>1541.19970879875</v>
      </c>
      <c r="G38" s="10">
        <v>0</v>
      </c>
      <c r="H38" s="10">
        <v>0</v>
      </c>
      <c r="I38" s="10">
        <v>0</v>
      </c>
      <c r="J38" s="10"/>
      <c r="K38" s="10">
        <f t="shared" ca="1" si="3"/>
        <v>1541.19970879875</v>
      </c>
    </row>
    <row r="39" spans="1:11">
      <c r="A39" s="9">
        <f t="shared" si="2"/>
        <v>6</v>
      </c>
      <c r="B39" s="9">
        <f t="shared" si="4"/>
        <v>31</v>
      </c>
      <c r="C39" t="s">
        <v>91</v>
      </c>
      <c r="D39" s="10">
        <f ca="1">VLOOKUP($B39,'T&amp;M2'!$A$33:$T$85,20,FALSE)</f>
        <v>555.32000000000005</v>
      </c>
      <c r="E39" s="10">
        <v>0</v>
      </c>
      <c r="F39" s="10">
        <v>1321.0283218274999</v>
      </c>
      <c r="G39" s="10">
        <v>0</v>
      </c>
      <c r="H39" s="10">
        <v>0</v>
      </c>
      <c r="I39" s="10">
        <v>0</v>
      </c>
      <c r="J39" s="10"/>
      <c r="K39" s="10">
        <f t="shared" ca="1" si="3"/>
        <v>1321.0283218274999</v>
      </c>
    </row>
    <row r="40" spans="1:11">
      <c r="A40" s="9">
        <f t="shared" si="2"/>
        <v>7</v>
      </c>
      <c r="B40" s="9">
        <f t="shared" si="4"/>
        <v>32</v>
      </c>
      <c r="C40" t="s">
        <v>92</v>
      </c>
      <c r="D40" s="10">
        <f ca="1">VLOOKUP($B40,'T&amp;M2'!$A$33:$T$85,20,FALSE)</f>
        <v>800.21</v>
      </c>
      <c r="E40" s="10">
        <v>0</v>
      </c>
      <c r="F40" s="10">
        <v>0</v>
      </c>
      <c r="G40" s="10">
        <v>0</v>
      </c>
      <c r="H40" s="10">
        <v>0</v>
      </c>
      <c r="I40" s="10">
        <v>955.8757618155463</v>
      </c>
      <c r="J40" s="10"/>
      <c r="K40" s="10">
        <f t="shared" ca="1" si="3"/>
        <v>955.8757618155463</v>
      </c>
    </row>
    <row r="41" spans="1:11">
      <c r="A41" s="9">
        <f t="shared" si="2"/>
        <v>8</v>
      </c>
      <c r="B41" s="9">
        <f t="shared" si="4"/>
        <v>33</v>
      </c>
      <c r="C41" t="s">
        <v>93</v>
      </c>
      <c r="D41" s="10">
        <f ca="1">VLOOKUP($B41,'T&amp;M2'!$A$33:$T$85,20,FALSE)</f>
        <v>524.6</v>
      </c>
      <c r="E41" s="10">
        <v>0</v>
      </c>
      <c r="F41" s="10">
        <v>0</v>
      </c>
      <c r="G41" s="10">
        <v>0</v>
      </c>
      <c r="H41" s="10">
        <v>0</v>
      </c>
      <c r="I41" s="10">
        <v>800.55713704119034</v>
      </c>
      <c r="J41" s="10"/>
      <c r="K41" s="10">
        <f t="shared" ca="1" si="3"/>
        <v>800.55713704119034</v>
      </c>
    </row>
    <row r="42" spans="1:11">
      <c r="A42" s="9">
        <f t="shared" si="2"/>
        <v>9</v>
      </c>
      <c r="B42" s="9">
        <f t="shared" si="4"/>
        <v>34</v>
      </c>
      <c r="C42" t="s">
        <v>94</v>
      </c>
      <c r="D42" s="10">
        <f ca="1">VLOOKUP($B42,'T&amp;M2'!$A$33:$T$85,20,FALSE)</f>
        <v>0</v>
      </c>
      <c r="E42" s="10">
        <v>1514.7791423622</v>
      </c>
      <c r="F42" s="10">
        <v>1143.12984115473</v>
      </c>
      <c r="G42" s="10">
        <v>0</v>
      </c>
      <c r="H42" s="10">
        <v>1144.8912122504998</v>
      </c>
      <c r="I42" s="10">
        <v>0</v>
      </c>
      <c r="J42" s="10"/>
      <c r="K42" s="10">
        <f t="shared" ca="1" si="3"/>
        <v>1514.7791423622</v>
      </c>
    </row>
    <row r="43" spans="1:11">
      <c r="A43" s="9">
        <f t="shared" si="2"/>
        <v>10</v>
      </c>
      <c r="B43" s="9">
        <f t="shared" si="4"/>
        <v>35</v>
      </c>
      <c r="C43" t="s">
        <v>95</v>
      </c>
      <c r="D43" s="10">
        <f ca="1">VLOOKUP($B43,'T&amp;M2'!$A$33:$T$85,20,FALSE)</f>
        <v>556.67999999999995</v>
      </c>
      <c r="E43" s="10">
        <v>1268.1871889544</v>
      </c>
      <c r="F43" s="10">
        <v>0</v>
      </c>
      <c r="G43" s="10">
        <v>0</v>
      </c>
      <c r="H43" s="10">
        <v>0</v>
      </c>
      <c r="I43" s="10">
        <v>0</v>
      </c>
      <c r="J43" s="10"/>
      <c r="K43" s="10">
        <f t="shared" ca="1" si="3"/>
        <v>1268.1871889544</v>
      </c>
    </row>
    <row r="44" spans="1:11">
      <c r="A44" s="9">
        <f t="shared" si="2"/>
        <v>11</v>
      </c>
      <c r="B44" s="9">
        <f t="shared" si="4"/>
        <v>36</v>
      </c>
      <c r="C44" t="s">
        <v>96</v>
      </c>
      <c r="D44" s="10">
        <f ca="1">VLOOKUP($B44,'T&amp;M2'!$A$33:$T$85,20,FALSE)</f>
        <v>864.54</v>
      </c>
      <c r="E44" s="10">
        <v>1409.0968766159999</v>
      </c>
      <c r="F44" s="10">
        <v>907.10611432154997</v>
      </c>
      <c r="G44" s="10">
        <v>0</v>
      </c>
      <c r="H44" s="10">
        <v>0</v>
      </c>
      <c r="I44" s="10">
        <v>0</v>
      </c>
      <c r="J44" s="10"/>
      <c r="K44" s="10">
        <f t="shared" ca="1" si="3"/>
        <v>1409.0968766159999</v>
      </c>
    </row>
    <row r="45" spans="1:11">
      <c r="A45" s="9">
        <f t="shared" si="2"/>
        <v>12</v>
      </c>
      <c r="B45" s="9">
        <f t="shared" si="4"/>
        <v>37</v>
      </c>
      <c r="C45" t="s">
        <v>97</v>
      </c>
      <c r="D45" s="10">
        <f ca="1">VLOOKUP($B45,'T&amp;M2'!$A$33:$T$85,20,FALSE)</f>
        <v>564.17999999999995</v>
      </c>
      <c r="E45" s="10">
        <v>1268.1871889544</v>
      </c>
      <c r="F45" s="10">
        <v>792.61699309649998</v>
      </c>
      <c r="G45" s="10">
        <v>0</v>
      </c>
      <c r="H45" s="10">
        <v>0</v>
      </c>
      <c r="I45" s="10">
        <v>0</v>
      </c>
      <c r="J45" s="10"/>
      <c r="K45" s="10">
        <f t="shared" ca="1" si="3"/>
        <v>1268.1871889544</v>
      </c>
    </row>
    <row r="46" spans="1:11">
      <c r="A46" s="9">
        <f t="shared" si="2"/>
        <v>13</v>
      </c>
      <c r="B46" s="9">
        <f t="shared" si="4"/>
        <v>38</v>
      </c>
      <c r="C46" t="s">
        <v>98</v>
      </c>
      <c r="D46" s="10">
        <f ca="1">VLOOKUP($B46,'T&amp;M2'!$A$33:$T$85,20,FALSE)</f>
        <v>864.54</v>
      </c>
      <c r="E46" s="10">
        <v>0</v>
      </c>
      <c r="F46" s="10">
        <v>907.10611432154997</v>
      </c>
      <c r="G46" s="10">
        <v>0</v>
      </c>
      <c r="H46" s="10">
        <v>0</v>
      </c>
      <c r="I46" s="10">
        <v>0</v>
      </c>
      <c r="J46" s="10"/>
      <c r="K46" s="10">
        <f t="shared" ca="1" si="3"/>
        <v>907.10611432154997</v>
      </c>
    </row>
    <row r="47" spans="1:11">
      <c r="A47" s="9">
        <f t="shared" si="2"/>
        <v>14</v>
      </c>
      <c r="B47" s="9">
        <f t="shared" si="4"/>
        <v>39</v>
      </c>
      <c r="C47" t="s">
        <v>99</v>
      </c>
      <c r="D47" s="10">
        <f ca="1">VLOOKUP($B47,'T&amp;M2'!$A$33:$T$85,20,FALSE)</f>
        <v>564.17999999999995</v>
      </c>
      <c r="E47" s="10">
        <v>0</v>
      </c>
      <c r="F47" s="10">
        <v>792.61699309649998</v>
      </c>
      <c r="G47" s="10">
        <v>0</v>
      </c>
      <c r="H47" s="10">
        <v>739.77586022339995</v>
      </c>
      <c r="I47" s="10">
        <v>0</v>
      </c>
      <c r="J47" s="10"/>
      <c r="K47" s="10">
        <f t="shared" ca="1" si="3"/>
        <v>792.61699309649998</v>
      </c>
    </row>
    <row r="48" spans="1:11">
      <c r="A48" s="9">
        <f t="shared" si="2"/>
        <v>15</v>
      </c>
      <c r="B48" s="9">
        <f t="shared" si="4"/>
        <v>40</v>
      </c>
      <c r="C48" t="s">
        <v>100</v>
      </c>
      <c r="D48" s="10">
        <f ca="1">VLOOKUP($B48,'T&amp;M2'!$A$33:$T$85,20,FALSE)</f>
        <v>909.94</v>
      </c>
      <c r="E48" s="10">
        <v>1479.5517204467999</v>
      </c>
      <c r="F48" s="10">
        <v>0</v>
      </c>
      <c r="G48" s="10">
        <v>0</v>
      </c>
      <c r="H48" s="10">
        <v>0</v>
      </c>
      <c r="I48" s="10">
        <v>0</v>
      </c>
      <c r="J48" s="10"/>
      <c r="K48" s="10">
        <f t="shared" ca="1" si="3"/>
        <v>1479.5517204467999</v>
      </c>
    </row>
    <row r="49" spans="1:11">
      <c r="A49" s="9">
        <f t="shared" si="2"/>
        <v>16</v>
      </c>
      <c r="B49" s="9">
        <f t="shared" si="4"/>
        <v>41</v>
      </c>
      <c r="C49" t="s">
        <v>101</v>
      </c>
      <c r="D49" s="10">
        <f ca="1">VLOOKUP($B49,'T&amp;M2'!$A$33:$T$85,20,FALSE)</f>
        <v>577.85</v>
      </c>
      <c r="E49" s="10">
        <v>1197.7323451235998</v>
      </c>
      <c r="F49" s="10">
        <v>1254.0962201882401</v>
      </c>
      <c r="G49" s="10">
        <v>0</v>
      </c>
      <c r="H49" s="10">
        <v>0</v>
      </c>
      <c r="I49" s="10">
        <v>0</v>
      </c>
      <c r="J49" s="10"/>
      <c r="K49" s="10">
        <f t="shared" ca="1" si="3"/>
        <v>1254.0962201882401</v>
      </c>
    </row>
    <row r="50" spans="1:11">
      <c r="A50" s="9">
        <f t="shared" si="2"/>
        <v>17</v>
      </c>
      <c r="B50" s="9">
        <f t="shared" si="4"/>
        <v>42</v>
      </c>
      <c r="C50" t="s">
        <v>102</v>
      </c>
      <c r="D50" s="10">
        <f ca="1">VLOOKUP($B50,'T&amp;M2'!$A$33:$T$85,20,FALSE)</f>
        <v>0</v>
      </c>
      <c r="E50" s="10">
        <v>0</v>
      </c>
      <c r="F50" s="10">
        <v>1321.0283218274999</v>
      </c>
      <c r="G50" s="10">
        <v>0</v>
      </c>
      <c r="H50" s="10">
        <v>0</v>
      </c>
      <c r="I50" s="10">
        <v>0</v>
      </c>
      <c r="J50" s="10"/>
      <c r="K50" s="10">
        <f t="shared" ca="1" si="3"/>
        <v>1321.0283218274999</v>
      </c>
    </row>
    <row r="51" spans="1:11">
      <c r="A51" s="9">
        <f t="shared" si="2"/>
        <v>18</v>
      </c>
      <c r="B51" s="9">
        <f t="shared" si="4"/>
        <v>43</v>
      </c>
      <c r="C51" t="s">
        <v>103</v>
      </c>
      <c r="D51" s="10">
        <f ca="1">VLOOKUP($B51,'T&amp;M2'!$A$33:$T$85,20,FALSE)</f>
        <v>0</v>
      </c>
      <c r="E51" s="10">
        <v>0</v>
      </c>
      <c r="F51" s="10">
        <v>1107.9024192393299</v>
      </c>
      <c r="G51" s="10">
        <v>0</v>
      </c>
      <c r="H51" s="10">
        <v>0</v>
      </c>
      <c r="I51" s="10">
        <v>0</v>
      </c>
      <c r="J51" s="10"/>
      <c r="K51" s="10">
        <f t="shared" ca="1" si="3"/>
        <v>1107.9024192393299</v>
      </c>
    </row>
    <row r="52" spans="1:11">
      <c r="A52" s="9">
        <f t="shared" si="2"/>
        <v>19</v>
      </c>
      <c r="B52" s="9">
        <f t="shared" si="4"/>
        <v>44</v>
      </c>
      <c r="C52" t="s">
        <v>104</v>
      </c>
      <c r="D52" s="10">
        <f ca="1">VLOOKUP($B52,'T&amp;M2'!$A$33:$T$85,20,FALSE)</f>
        <v>555.32000000000005</v>
      </c>
      <c r="E52" s="10">
        <v>0</v>
      </c>
      <c r="F52" s="10">
        <v>891.25377445961988</v>
      </c>
      <c r="G52" s="10">
        <v>0</v>
      </c>
      <c r="H52" s="10">
        <v>0</v>
      </c>
      <c r="I52" s="10">
        <v>0</v>
      </c>
      <c r="J52" s="10"/>
      <c r="K52" s="10">
        <f t="shared" ca="1" si="3"/>
        <v>891.25377445961988</v>
      </c>
    </row>
    <row r="53" spans="1:11">
      <c r="A53" s="9">
        <f t="shared" si="2"/>
        <v>20</v>
      </c>
      <c r="B53" s="9">
        <f t="shared" si="4"/>
        <v>45</v>
      </c>
      <c r="C53" t="s">
        <v>105</v>
      </c>
      <c r="D53" s="10">
        <f ca="1">VLOOKUP($B53,'T&amp;M2'!$A$33:$T$85,20,FALSE)</f>
        <v>294.56</v>
      </c>
      <c r="E53" s="10">
        <v>1056.8226574619998</v>
      </c>
      <c r="F53" s="10">
        <v>776.76465323456989</v>
      </c>
      <c r="G53" s="10">
        <v>0</v>
      </c>
      <c r="H53" s="10">
        <v>616.47988351950005</v>
      </c>
      <c r="I53" s="10">
        <v>0</v>
      </c>
      <c r="J53" s="10"/>
      <c r="K53" s="10">
        <f t="shared" ca="1" si="3"/>
        <v>1056.8226574619998</v>
      </c>
    </row>
    <row r="54" spans="1:11">
      <c r="A54" s="9">
        <f t="shared" si="2"/>
        <v>21</v>
      </c>
      <c r="B54" s="9">
        <f t="shared" si="4"/>
        <v>46</v>
      </c>
      <c r="C54" t="s">
        <v>106</v>
      </c>
      <c r="D54" s="10">
        <f ca="1">VLOOKUP($B54,'T&amp;M2'!$A$33:$T$85,20,FALSE)</f>
        <v>0</v>
      </c>
      <c r="E54" s="10">
        <v>1585.233986193</v>
      </c>
      <c r="F54" s="10">
        <v>1107.9024192393299</v>
      </c>
      <c r="G54" s="10">
        <v>0</v>
      </c>
      <c r="H54" s="10">
        <v>0</v>
      </c>
      <c r="I54" s="10">
        <v>0</v>
      </c>
      <c r="J54" s="10"/>
      <c r="K54" s="10">
        <f t="shared" ca="1" si="3"/>
        <v>1585.233986193</v>
      </c>
    </row>
    <row r="55" spans="1:11">
      <c r="A55" s="9">
        <f t="shared" si="2"/>
        <v>22</v>
      </c>
      <c r="B55" s="9">
        <f t="shared" si="4"/>
        <v>47</v>
      </c>
      <c r="C55" t="s">
        <v>107</v>
      </c>
      <c r="D55" s="10">
        <f ca="1">VLOOKUP($B55,'T&amp;M2'!$A$33:$T$85,20,FALSE)</f>
        <v>556.67999999999995</v>
      </c>
      <c r="E55" s="10">
        <v>1409.0968766159999</v>
      </c>
      <c r="F55" s="10">
        <v>996.93604020581995</v>
      </c>
      <c r="G55" s="10">
        <v>0</v>
      </c>
      <c r="H55" s="10">
        <v>704.54843830799996</v>
      </c>
      <c r="I55" s="10">
        <v>0</v>
      </c>
      <c r="J55" s="10"/>
      <c r="K55" s="10">
        <f t="shared" ca="1" si="3"/>
        <v>1409.0968766159999</v>
      </c>
    </row>
    <row r="56" spans="1:11">
      <c r="A56" s="9"/>
      <c r="B56" s="9"/>
      <c r="C56" s="1" t="s">
        <v>6</v>
      </c>
      <c r="D56" s="10"/>
      <c r="E56" s="10"/>
      <c r="F56" s="10"/>
      <c r="G56" s="10"/>
      <c r="H56" s="10"/>
      <c r="I56" s="10"/>
      <c r="J56" s="10"/>
      <c r="K56" s="10"/>
    </row>
    <row r="57" spans="1:11">
      <c r="A57" s="9">
        <f>B30</f>
        <v>23</v>
      </c>
      <c r="B57" s="9">
        <f>B55+1</f>
        <v>48</v>
      </c>
      <c r="C57" t="s">
        <v>108</v>
      </c>
      <c r="D57" s="10">
        <f ca="1">VLOOKUP($B57,'T&amp;M2'!$A$33:$T$85,20,FALSE)</f>
        <v>1018.48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/>
      <c r="K57" s="10">
        <f ca="1">MAX(D57:I57)</f>
        <v>1018.48</v>
      </c>
    </row>
    <row r="58" spans="1:11">
      <c r="A58" s="9">
        <f>B31</f>
        <v>24</v>
      </c>
      <c r="B58" s="9">
        <f>B57+1</f>
        <v>49</v>
      </c>
      <c r="C58" t="s">
        <v>109</v>
      </c>
      <c r="D58" s="10">
        <f ca="1">VLOOKUP($B58,'T&amp;M2'!$A$33:$T$85,20,FALSE)</f>
        <v>1018.48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/>
      <c r="K58" s="10">
        <f ca="1">MAX(D58:I58)</f>
        <v>1018.48</v>
      </c>
    </row>
    <row r="59" spans="1:11">
      <c r="A59" s="9">
        <f>B32</f>
        <v>25</v>
      </c>
      <c r="B59" s="9">
        <f>B58+1</f>
        <v>50</v>
      </c>
      <c r="C59" t="s">
        <v>110</v>
      </c>
      <c r="D59" s="10">
        <f ca="1">VLOOKUP($B59,'T&amp;M2'!$A$33:$T$85,20,FALSE)</f>
        <v>555.32000000000005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/>
      <c r="K59" s="10">
        <f ca="1">MAX(D59:I59)</f>
        <v>555.32000000000005</v>
      </c>
    </row>
    <row r="60" spans="1:11">
      <c r="A60" s="9"/>
      <c r="B60" s="9"/>
    </row>
    <row r="61" spans="1:11">
      <c r="A61" s="9"/>
      <c r="B61" s="9"/>
    </row>
    <row r="62" spans="1:11">
      <c r="A62" s="9"/>
      <c r="B62" s="9"/>
    </row>
    <row r="63" spans="1:11">
      <c r="A63" s="9"/>
      <c r="B63" s="9"/>
    </row>
    <row r="64" spans="1:11">
      <c r="A64" s="9"/>
      <c r="B64" s="9"/>
    </row>
    <row r="65" spans="1:2">
      <c r="A65" s="9"/>
      <c r="B65" s="9"/>
    </row>
    <row r="66" spans="1:2">
      <c r="A66" s="9"/>
      <c r="B66" s="9"/>
    </row>
    <row r="67" spans="1:2">
      <c r="A67" s="9"/>
      <c r="B67" s="9"/>
    </row>
    <row r="68" spans="1:2">
      <c r="A68" s="9"/>
      <c r="B68" s="9"/>
    </row>
    <row r="69" spans="1:2">
      <c r="A69" s="9"/>
      <c r="B69" s="9"/>
    </row>
    <row r="70" spans="1:2">
      <c r="A70" s="9"/>
      <c r="B70" s="9"/>
    </row>
    <row r="71" spans="1:2">
      <c r="A71" s="9"/>
      <c r="B71" s="9"/>
    </row>
    <row r="72" spans="1:2">
      <c r="A72" s="9"/>
      <c r="B72" s="9"/>
    </row>
    <row r="73" spans="1:2">
      <c r="A73" s="9"/>
      <c r="B73" s="9"/>
    </row>
    <row r="74" spans="1:2">
      <c r="A74" s="9"/>
      <c r="B74" s="9"/>
    </row>
    <row r="75" spans="1:2">
      <c r="A75" s="9"/>
      <c r="B75" s="9"/>
    </row>
    <row r="76" spans="1:2">
      <c r="A76" s="9"/>
      <c r="B76" s="9"/>
    </row>
    <row r="77" spans="1:2">
      <c r="A77" s="9"/>
      <c r="B77" s="9"/>
    </row>
    <row r="78" spans="1:2">
      <c r="A78" s="9"/>
      <c r="B78" s="9"/>
    </row>
    <row r="79" spans="1:2">
      <c r="A79" s="9"/>
      <c r="B79" s="9"/>
    </row>
    <row r="80" spans="1:2">
      <c r="A80" s="9"/>
      <c r="B80" s="9"/>
    </row>
    <row r="81" spans="1:2">
      <c r="A81" s="9"/>
      <c r="B81" s="9"/>
    </row>
    <row r="82" spans="1:2">
      <c r="A82" s="9"/>
      <c r="B82" s="9"/>
    </row>
    <row r="83" spans="1:2">
      <c r="A83" s="9"/>
      <c r="B83" s="9"/>
    </row>
    <row r="84" spans="1:2">
      <c r="A84" s="9"/>
      <c r="B84" s="9"/>
    </row>
    <row r="85" spans="1:2">
      <c r="A85" s="9"/>
      <c r="B85" s="9"/>
    </row>
    <row r="86" spans="1:2">
      <c r="A86" s="9"/>
      <c r="B86" s="9"/>
    </row>
    <row r="87" spans="1:2">
      <c r="A87" s="9"/>
      <c r="B87" s="9"/>
    </row>
    <row r="88" spans="1:2">
      <c r="A88" s="9"/>
      <c r="B88" s="9"/>
    </row>
    <row r="89" spans="1:2">
      <c r="A89" s="9"/>
      <c r="B89" s="9"/>
    </row>
    <row r="90" spans="1:2">
      <c r="A90" s="9"/>
      <c r="B90" s="9"/>
    </row>
    <row r="91" spans="1:2">
      <c r="A91" s="9"/>
      <c r="B91" s="9"/>
    </row>
    <row r="92" spans="1:2">
      <c r="A92" s="9"/>
      <c r="B92" s="9"/>
    </row>
    <row r="93" spans="1:2">
      <c r="A93" s="9"/>
      <c r="B93" s="9"/>
    </row>
    <row r="94" spans="1:2">
      <c r="A94" s="9"/>
      <c r="B94" s="9"/>
    </row>
    <row r="95" spans="1:2">
      <c r="A95" s="9"/>
      <c r="B95" s="9"/>
    </row>
    <row r="96" spans="1:2">
      <c r="A96" s="9"/>
      <c r="B96" s="9"/>
    </row>
    <row r="97" spans="1:2">
      <c r="A97" s="9"/>
      <c r="B97" s="9"/>
    </row>
    <row r="98" spans="1:2">
      <c r="A98" s="9"/>
      <c r="B98" s="9"/>
    </row>
    <row r="99" spans="1:2">
      <c r="A99" s="9"/>
      <c r="B99" s="9"/>
    </row>
    <row r="100" spans="1:2">
      <c r="A100" s="9"/>
      <c r="B100" s="9"/>
    </row>
  </sheetData>
  <phoneticPr fontId="2" type="noConversion"/>
  <pageMargins left="0.75" right="0.75" top="1" bottom="1" header="0.5" footer="0.5"/>
  <pageSetup scale="80" orientation="landscape" r:id="rId1"/>
  <headerFooter alignWithMargins="0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K100"/>
  <sheetViews>
    <sheetView workbookViewId="0">
      <selection activeCell="F22" sqref="F22"/>
    </sheetView>
  </sheetViews>
  <sheetFormatPr defaultRowHeight="12.75"/>
  <cols>
    <col min="1" max="2" width="3.42578125" customWidth="1"/>
    <col min="3" max="3" width="49.42578125" customWidth="1"/>
    <col min="4" max="9" width="10.42578125" bestFit="1" customWidth="1"/>
    <col min="10" max="10" width="2.140625" customWidth="1"/>
    <col min="11" max="11" width="10.28515625" bestFit="1" customWidth="1"/>
  </cols>
  <sheetData>
    <row r="2" spans="1:11">
      <c r="B2" s="1" t="s">
        <v>0</v>
      </c>
    </row>
    <row r="3" spans="1:11">
      <c r="C3" s="2" t="str">
        <f>'T&amp;M3'!B8</f>
        <v>Option Year 2</v>
      </c>
      <c r="E3" s="3" t="s">
        <v>1</v>
      </c>
      <c r="F3">
        <f>'T&amp;M3'!T21</f>
        <v>1.1865000000000001</v>
      </c>
    </row>
    <row r="4" spans="1:11">
      <c r="E4" s="4"/>
      <c r="F4" s="4"/>
      <c r="G4" s="4"/>
      <c r="H4" s="4"/>
      <c r="I4" s="4"/>
      <c r="J4" s="4"/>
    </row>
    <row r="5" spans="1:11" s="2" customFormat="1">
      <c r="C5" s="2" t="s">
        <v>2</v>
      </c>
      <c r="D5" s="5" t="s">
        <v>3</v>
      </c>
      <c r="E5" s="5" t="s">
        <v>81</v>
      </c>
      <c r="F5" s="5" t="s">
        <v>82</v>
      </c>
      <c r="G5" s="5" t="s">
        <v>83</v>
      </c>
      <c r="H5" s="5" t="s">
        <v>84</v>
      </c>
      <c r="I5" s="5" t="s">
        <v>85</v>
      </c>
      <c r="J5" s="6"/>
      <c r="K5" s="6" t="s">
        <v>4</v>
      </c>
    </row>
    <row r="6" spans="1:11" s="2" customFormat="1">
      <c r="A6" s="7"/>
      <c r="B6" s="7"/>
      <c r="C6" s="2" t="s">
        <v>5</v>
      </c>
      <c r="D6" s="8"/>
      <c r="E6" s="8"/>
      <c r="F6" s="8"/>
      <c r="G6" s="8"/>
      <c r="H6" s="8"/>
      <c r="I6" s="8"/>
      <c r="J6" s="8"/>
    </row>
    <row r="7" spans="1:11">
      <c r="A7" s="9"/>
      <c r="B7" s="9">
        <f>B5+1</f>
        <v>1</v>
      </c>
      <c r="C7" t="s">
        <v>86</v>
      </c>
      <c r="D7" s="10">
        <f ca="1">VLOOKUP($B7,'T&amp;M3'!$A$33:$T$85,20,FALSE)</f>
        <v>1326.34</v>
      </c>
      <c r="E7" s="10">
        <v>1639.059467019975</v>
      </c>
      <c r="F7" s="10">
        <v>0</v>
      </c>
      <c r="G7" s="10">
        <v>2039.7184478470799</v>
      </c>
      <c r="H7" s="10">
        <v>0</v>
      </c>
      <c r="I7" s="10">
        <v>2478.3991251171706</v>
      </c>
      <c r="J7" s="10"/>
      <c r="K7" s="10">
        <f t="shared" ref="K7:K28" ca="1" si="0">MAX(D7:I7)</f>
        <v>2478.3991251171706</v>
      </c>
    </row>
    <row r="8" spans="1:11">
      <c r="A8" s="9"/>
      <c r="B8" s="9">
        <f t="shared" ref="B8:B28" si="1">B7+1</f>
        <v>2</v>
      </c>
      <c r="C8" t="s">
        <v>87</v>
      </c>
      <c r="D8" s="10">
        <f ca="1">VLOOKUP($B8,'T&amp;M3'!$A$33:$T$85,20,FALSE)</f>
        <v>1256.1500000000001</v>
      </c>
      <c r="E8" s="10">
        <v>1442.3723309775778</v>
      </c>
      <c r="F8" s="10">
        <v>0</v>
      </c>
      <c r="G8" s="10">
        <v>1748.3300981546397</v>
      </c>
      <c r="H8" s="10">
        <v>1456.9417484621997</v>
      </c>
      <c r="I8" s="10">
        <v>2374.276263646801</v>
      </c>
      <c r="J8" s="10"/>
      <c r="K8" s="10">
        <f t="shared" ca="1" si="0"/>
        <v>2374.276263646801</v>
      </c>
    </row>
    <row r="9" spans="1:11">
      <c r="A9" s="9"/>
      <c r="B9" s="9">
        <f t="shared" si="1"/>
        <v>3</v>
      </c>
      <c r="C9" t="s">
        <v>88</v>
      </c>
      <c r="D9" s="10">
        <f ca="1">VLOOKUP($B9,'T&amp;M3'!$A$33:$T$85,20,FALSE)</f>
        <v>1033.25</v>
      </c>
      <c r="E9" s="10">
        <v>1238.4004861928699</v>
      </c>
      <c r="F9" s="10">
        <v>1138.2357409860938</v>
      </c>
      <c r="G9" s="10">
        <v>1456.9417484621997</v>
      </c>
      <c r="H9" s="10">
        <v>1129.1298550582048</v>
      </c>
      <c r="I9" s="10">
        <v>2103.0581855832761</v>
      </c>
      <c r="J9" s="10"/>
      <c r="K9" s="10">
        <f t="shared" ca="1" si="0"/>
        <v>2103.0581855832761</v>
      </c>
    </row>
    <row r="10" spans="1:11">
      <c r="A10" s="9"/>
      <c r="B10" s="9">
        <f t="shared" si="1"/>
        <v>4</v>
      </c>
      <c r="C10" t="s">
        <v>89</v>
      </c>
      <c r="D10" s="10">
        <f ca="1">VLOOKUP($B10,'T&amp;M3'!$A$33:$T$85,20,FALSE)</f>
        <v>900.74</v>
      </c>
      <c r="E10" s="10">
        <v>1019.85922392354</v>
      </c>
      <c r="F10" s="10">
        <v>937.90625057254124</v>
      </c>
      <c r="G10" s="10">
        <v>0</v>
      </c>
      <c r="H10" s="10">
        <v>0</v>
      </c>
      <c r="I10" s="10">
        <v>0</v>
      </c>
      <c r="J10" s="10"/>
      <c r="K10" s="10">
        <f t="shared" ca="1" si="0"/>
        <v>1019.85922392354</v>
      </c>
    </row>
    <row r="11" spans="1:11">
      <c r="A11" s="9"/>
      <c r="B11" s="9">
        <f t="shared" si="1"/>
        <v>5</v>
      </c>
      <c r="C11" t="s">
        <v>90</v>
      </c>
      <c r="D11" s="10">
        <f ca="1">VLOOKUP($B11,'T&amp;M3'!$A$33:$T$85,20,FALSE)</f>
        <v>0</v>
      </c>
      <c r="E11" s="10">
        <v>0</v>
      </c>
      <c r="F11" s="10">
        <v>1593.5300373805312</v>
      </c>
      <c r="G11" s="10">
        <v>1748.3300981546397</v>
      </c>
      <c r="H11" s="10">
        <v>0</v>
      </c>
      <c r="I11" s="10">
        <v>0</v>
      </c>
      <c r="J11" s="10"/>
      <c r="K11" s="10">
        <f t="shared" ca="1" si="0"/>
        <v>1748.3300981546397</v>
      </c>
    </row>
    <row r="12" spans="1:11">
      <c r="A12" s="9"/>
      <c r="B12" s="9">
        <f t="shared" si="1"/>
        <v>6</v>
      </c>
      <c r="C12" t="s">
        <v>91</v>
      </c>
      <c r="D12" s="10">
        <f ca="1">VLOOKUP($B12,'T&amp;M3'!$A$33:$T$85,20,FALSE)</f>
        <v>1033.56</v>
      </c>
      <c r="E12" s="10">
        <v>0</v>
      </c>
      <c r="F12" s="10">
        <v>1365.8828891833125</v>
      </c>
      <c r="G12" s="10">
        <v>0</v>
      </c>
      <c r="H12" s="10">
        <v>0</v>
      </c>
      <c r="I12" s="10">
        <v>0</v>
      </c>
      <c r="J12" s="10"/>
      <c r="K12" s="10">
        <f t="shared" ca="1" si="0"/>
        <v>1365.8828891833125</v>
      </c>
    </row>
    <row r="13" spans="1:11">
      <c r="A13" s="9"/>
      <c r="B13" s="9">
        <f t="shared" si="1"/>
        <v>7</v>
      </c>
      <c r="C13" t="s">
        <v>92</v>
      </c>
      <c r="D13" s="10">
        <f ca="1">VLOOKUP($B13,'T&amp;M3'!$A$33:$T$85,20,FALSE)</f>
        <v>1202.32</v>
      </c>
      <c r="E13" s="10">
        <v>0</v>
      </c>
      <c r="F13" s="10">
        <v>0</v>
      </c>
      <c r="G13" s="10">
        <v>0</v>
      </c>
      <c r="H13" s="10">
        <v>0</v>
      </c>
      <c r="I13" s="10">
        <v>1919.0632451153317</v>
      </c>
      <c r="J13" s="10"/>
      <c r="K13" s="10">
        <f t="shared" ca="1" si="0"/>
        <v>1919.0632451153317</v>
      </c>
    </row>
    <row r="14" spans="1:11">
      <c r="A14" s="9"/>
      <c r="B14" s="9">
        <f t="shared" si="1"/>
        <v>8</v>
      </c>
      <c r="C14" t="s">
        <v>93</v>
      </c>
      <c r="D14" s="10">
        <f ca="1">VLOOKUP($B14,'T&amp;M3'!$A$33:$T$85,20,FALSE)</f>
        <v>1012.43</v>
      </c>
      <c r="E14" s="10">
        <v>0</v>
      </c>
      <c r="F14" s="10">
        <v>0</v>
      </c>
      <c r="G14" s="10">
        <v>0</v>
      </c>
      <c r="H14" s="10">
        <v>0</v>
      </c>
      <c r="I14" s="10">
        <v>1736.5205242655254</v>
      </c>
      <c r="J14" s="10"/>
      <c r="K14" s="10">
        <f t="shared" ca="1" si="0"/>
        <v>1736.5205242655254</v>
      </c>
    </row>
    <row r="15" spans="1:11">
      <c r="A15" s="9"/>
      <c r="B15" s="9">
        <f t="shared" si="1"/>
        <v>9</v>
      </c>
      <c r="C15" t="s">
        <v>94</v>
      </c>
      <c r="D15" s="10">
        <f ca="1">VLOOKUP($B15,'T&amp;M3'!$A$33:$T$85,20,FALSE)</f>
        <v>0</v>
      </c>
      <c r="E15" s="10">
        <v>1566.212379596865</v>
      </c>
      <c r="F15" s="10">
        <v>1181.9439934399597</v>
      </c>
      <c r="G15" s="10">
        <v>1748.3300981546397</v>
      </c>
      <c r="H15" s="10">
        <v>1183.7651706255376</v>
      </c>
      <c r="I15" s="10">
        <v>0</v>
      </c>
      <c r="J15" s="10"/>
      <c r="K15" s="10">
        <f t="shared" ca="1" si="0"/>
        <v>1748.3300981546397</v>
      </c>
    </row>
    <row r="16" spans="1:11">
      <c r="A16" s="9"/>
      <c r="B16" s="9">
        <f t="shared" si="1"/>
        <v>10</v>
      </c>
      <c r="C16" t="s">
        <v>95</v>
      </c>
      <c r="D16" s="10">
        <f ca="1">VLOOKUP($B16,'T&amp;M3'!$A$33:$T$85,20,FALSE)</f>
        <v>1034.48</v>
      </c>
      <c r="E16" s="10">
        <v>1311.2475736159802</v>
      </c>
      <c r="F16" s="10">
        <v>0</v>
      </c>
      <c r="G16" s="10">
        <v>1456.9417484621997</v>
      </c>
      <c r="H16" s="10">
        <v>0</v>
      </c>
      <c r="I16" s="10">
        <v>0</v>
      </c>
      <c r="J16" s="10"/>
      <c r="K16" s="10">
        <f t="shared" ca="1" si="0"/>
        <v>1456.9417484621997</v>
      </c>
    </row>
    <row r="17" spans="1:11">
      <c r="A17" s="9"/>
      <c r="B17" s="9">
        <f t="shared" si="1"/>
        <v>11</v>
      </c>
      <c r="C17" t="s">
        <v>96</v>
      </c>
      <c r="D17" s="10">
        <f ca="1">VLOOKUP($B17,'T&amp;M3'!$A$33:$T$85,20,FALSE)</f>
        <v>1246.5999999999999</v>
      </c>
      <c r="E17" s="10">
        <v>1456.9417484621997</v>
      </c>
      <c r="F17" s="10">
        <v>937.90625057254124</v>
      </c>
      <c r="G17" s="10">
        <v>1456.9417484621997</v>
      </c>
      <c r="H17" s="10">
        <v>0</v>
      </c>
      <c r="I17" s="10">
        <v>0</v>
      </c>
      <c r="J17" s="10"/>
      <c r="K17" s="10">
        <f t="shared" ca="1" si="0"/>
        <v>1456.9417484621997</v>
      </c>
    </row>
    <row r="18" spans="1:11">
      <c r="A18" s="9"/>
      <c r="B18" s="9">
        <f t="shared" si="1"/>
        <v>12</v>
      </c>
      <c r="C18" t="s">
        <v>97</v>
      </c>
      <c r="D18" s="10">
        <f ca="1">VLOOKUP($B18,'T&amp;M3'!$A$33:$T$85,20,FALSE)</f>
        <v>1039.74</v>
      </c>
      <c r="E18" s="10">
        <v>1311.2475736159802</v>
      </c>
      <c r="F18" s="10">
        <v>819.52973350998752</v>
      </c>
      <c r="G18" s="10">
        <v>1311.2475736159802</v>
      </c>
      <c r="H18" s="10">
        <v>0</v>
      </c>
      <c r="I18" s="10">
        <v>0</v>
      </c>
      <c r="J18" s="10"/>
      <c r="K18" s="10">
        <f t="shared" ca="1" si="0"/>
        <v>1311.2475736159802</v>
      </c>
    </row>
    <row r="19" spans="1:11">
      <c r="A19" s="9"/>
      <c r="B19" s="9">
        <f t="shared" si="1"/>
        <v>13</v>
      </c>
      <c r="C19" t="s">
        <v>98</v>
      </c>
      <c r="D19" s="10">
        <f ca="1">VLOOKUP($B19,'T&amp;M3'!$A$33:$T$85,20,FALSE)</f>
        <v>1246.5999999999999</v>
      </c>
      <c r="E19" s="10">
        <v>0</v>
      </c>
      <c r="F19" s="10">
        <v>937.90625057254124</v>
      </c>
      <c r="G19" s="10">
        <v>1748.3300981546397</v>
      </c>
      <c r="H19" s="10">
        <v>0</v>
      </c>
      <c r="I19" s="10">
        <v>0</v>
      </c>
      <c r="J19" s="10"/>
      <c r="K19" s="10">
        <f t="shared" ca="1" si="0"/>
        <v>1748.3300981546397</v>
      </c>
    </row>
    <row r="20" spans="1:11">
      <c r="A20" s="9"/>
      <c r="B20" s="9">
        <f t="shared" si="1"/>
        <v>14</v>
      </c>
      <c r="C20" t="s">
        <v>99</v>
      </c>
      <c r="D20" s="10">
        <f ca="1">VLOOKUP($B20,'T&amp;M3'!$A$33:$T$85,20,FALSE)</f>
        <v>1039.74</v>
      </c>
      <c r="E20" s="10">
        <v>0</v>
      </c>
      <c r="F20" s="10">
        <v>819.52973350998752</v>
      </c>
      <c r="G20" s="10">
        <v>1456.9417484621997</v>
      </c>
      <c r="H20" s="10">
        <v>910.58859278887496</v>
      </c>
      <c r="I20" s="10">
        <v>0</v>
      </c>
      <c r="J20" s="10"/>
      <c r="K20" s="10">
        <f t="shared" ca="1" si="0"/>
        <v>1456.9417484621997</v>
      </c>
    </row>
    <row r="21" spans="1:11">
      <c r="A21" s="9"/>
      <c r="B21" s="9">
        <f t="shared" si="1"/>
        <v>15</v>
      </c>
      <c r="C21" t="s">
        <v>100</v>
      </c>
      <c r="D21" s="10">
        <f ca="1">VLOOKUP($B21,'T&amp;M3'!$A$33:$T$85,20,FALSE)</f>
        <v>1277.75</v>
      </c>
      <c r="E21" s="10">
        <v>1529.7888358853099</v>
      </c>
      <c r="F21" s="10">
        <v>0</v>
      </c>
      <c r="G21" s="10">
        <v>0</v>
      </c>
      <c r="H21" s="10">
        <v>0</v>
      </c>
      <c r="I21" s="10">
        <v>0</v>
      </c>
      <c r="J21" s="10"/>
      <c r="K21" s="10">
        <f t="shared" ca="1" si="0"/>
        <v>1529.7888358853099</v>
      </c>
    </row>
    <row r="22" spans="1:11">
      <c r="A22" s="9"/>
      <c r="B22" s="9">
        <f t="shared" si="1"/>
        <v>16</v>
      </c>
      <c r="C22" t="s">
        <v>101</v>
      </c>
      <c r="D22" s="10">
        <f ca="1">VLOOKUP($B22,'T&amp;M3'!$A$33:$T$85,20,FALSE)</f>
        <v>1049.1500000000001</v>
      </c>
      <c r="E22" s="10">
        <v>1238.4004861928699</v>
      </c>
      <c r="F22" s="10">
        <v>1296.6781561313583</v>
      </c>
      <c r="G22" s="10">
        <v>0</v>
      </c>
      <c r="H22" s="10">
        <v>0</v>
      </c>
      <c r="I22" s="10">
        <v>0</v>
      </c>
      <c r="J22" s="10"/>
      <c r="K22" s="10">
        <f t="shared" ca="1" si="0"/>
        <v>1296.6781561313583</v>
      </c>
    </row>
    <row r="23" spans="1:11">
      <c r="A23" s="9"/>
      <c r="B23" s="9">
        <f t="shared" si="1"/>
        <v>17</v>
      </c>
      <c r="C23" t="s">
        <v>102</v>
      </c>
      <c r="D23" s="10">
        <f ca="1">VLOOKUP($B23,'T&amp;M3'!$A$33:$T$85,20,FALSE)</f>
        <v>0</v>
      </c>
      <c r="E23" s="10">
        <v>0</v>
      </c>
      <c r="F23" s="10">
        <v>1365.8828891833125</v>
      </c>
      <c r="G23" s="10">
        <v>0</v>
      </c>
      <c r="H23" s="10">
        <v>0</v>
      </c>
      <c r="I23" s="10">
        <v>0</v>
      </c>
      <c r="J23" s="10"/>
      <c r="K23" s="10">
        <f t="shared" ca="1" si="0"/>
        <v>1365.8828891833125</v>
      </c>
    </row>
    <row r="24" spans="1:11">
      <c r="A24" s="9"/>
      <c r="B24" s="9">
        <f t="shared" si="1"/>
        <v>18</v>
      </c>
      <c r="C24" t="s">
        <v>103</v>
      </c>
      <c r="D24" s="10">
        <f ca="1">VLOOKUP($B24,'T&amp;M3'!$A$33:$T$85,20,FALSE)</f>
        <v>0</v>
      </c>
      <c r="E24" s="10">
        <v>0</v>
      </c>
      <c r="F24" s="10">
        <v>1145.5204497284046</v>
      </c>
      <c r="G24" s="10">
        <v>0</v>
      </c>
      <c r="H24" s="10">
        <v>0</v>
      </c>
      <c r="I24" s="10">
        <v>0</v>
      </c>
      <c r="J24" s="10"/>
      <c r="K24" s="10">
        <f t="shared" ca="1" si="0"/>
        <v>1145.5204497284046</v>
      </c>
    </row>
    <row r="25" spans="1:11">
      <c r="A25" s="9"/>
      <c r="B25" s="9">
        <f t="shared" si="1"/>
        <v>19</v>
      </c>
      <c r="C25" t="s">
        <v>104</v>
      </c>
      <c r="D25" s="10">
        <f ca="1">VLOOKUP($B25,'T&amp;M3'!$A$33:$T$85,20,FALSE)</f>
        <v>1033.56</v>
      </c>
      <c r="E25" s="10">
        <v>0</v>
      </c>
      <c r="F25" s="10">
        <v>921.51565590234145</v>
      </c>
      <c r="G25" s="10">
        <v>0</v>
      </c>
      <c r="H25" s="10">
        <v>0</v>
      </c>
      <c r="I25" s="10">
        <v>0</v>
      </c>
      <c r="J25" s="10"/>
      <c r="K25" s="10">
        <f t="shared" ca="1" si="0"/>
        <v>1033.56</v>
      </c>
    </row>
    <row r="26" spans="1:11">
      <c r="A26" s="9"/>
      <c r="B26" s="9">
        <f t="shared" si="1"/>
        <v>20</v>
      </c>
      <c r="C26" t="s">
        <v>105</v>
      </c>
      <c r="D26" s="10">
        <f ca="1">VLOOKUP($B26,'T&amp;M3'!$A$33:$T$85,20,FALSE)</f>
        <v>854.01</v>
      </c>
      <c r="E26" s="10">
        <v>1092.70631134665</v>
      </c>
      <c r="F26" s="10">
        <v>803.13913883978773</v>
      </c>
      <c r="G26" s="10">
        <v>0</v>
      </c>
      <c r="H26" s="10">
        <v>755.78853201476602</v>
      </c>
      <c r="I26" s="10">
        <v>0</v>
      </c>
      <c r="J26" s="10"/>
      <c r="K26" s="10">
        <f t="shared" ca="1" si="0"/>
        <v>1092.70631134665</v>
      </c>
    </row>
    <row r="27" spans="1:11">
      <c r="A27" s="9"/>
      <c r="B27" s="9">
        <f t="shared" si="1"/>
        <v>21</v>
      </c>
      <c r="C27" t="s">
        <v>106</v>
      </c>
      <c r="D27" s="10">
        <f ca="1">VLOOKUP($B27,'T&amp;M3'!$A$33:$T$85,20,FALSE)</f>
        <v>0</v>
      </c>
      <c r="E27" s="10">
        <v>1639.059467019975</v>
      </c>
      <c r="F27" s="10">
        <v>1145.5204497284046</v>
      </c>
      <c r="G27" s="10">
        <v>0</v>
      </c>
      <c r="H27" s="10">
        <v>0</v>
      </c>
      <c r="I27" s="10">
        <v>0</v>
      </c>
      <c r="J27" s="10"/>
      <c r="K27" s="10">
        <f t="shared" ca="1" si="0"/>
        <v>1639.059467019975</v>
      </c>
    </row>
    <row r="28" spans="1:11">
      <c r="A28" s="9"/>
      <c r="B28" s="9">
        <f t="shared" si="1"/>
        <v>22</v>
      </c>
      <c r="C28" t="s">
        <v>107</v>
      </c>
      <c r="D28" s="10">
        <f ca="1">VLOOKUP($B28,'T&amp;M3'!$A$33:$T$85,20,FALSE)</f>
        <v>1034.48</v>
      </c>
      <c r="E28" s="10">
        <v>1456.9417484621997</v>
      </c>
      <c r="F28" s="10">
        <v>1030.7862870370066</v>
      </c>
      <c r="G28" s="10">
        <v>0</v>
      </c>
      <c r="H28" s="10">
        <v>874.16504907731985</v>
      </c>
      <c r="I28" s="10">
        <v>0</v>
      </c>
      <c r="J28" s="10"/>
      <c r="K28" s="10">
        <f t="shared" ca="1" si="0"/>
        <v>1456.9417484621997</v>
      </c>
    </row>
    <row r="29" spans="1:11">
      <c r="A29" s="9"/>
      <c r="B29" s="9"/>
      <c r="C29" s="1" t="s">
        <v>6</v>
      </c>
      <c r="D29" s="10"/>
      <c r="E29" s="10"/>
      <c r="F29" s="10"/>
      <c r="G29" s="10"/>
      <c r="H29" s="10"/>
      <c r="I29" s="10"/>
      <c r="J29" s="10"/>
      <c r="K29" s="10"/>
    </row>
    <row r="30" spans="1:11">
      <c r="A30" s="9"/>
      <c r="B30" s="9">
        <f>B28+1</f>
        <v>23</v>
      </c>
      <c r="C30" t="s">
        <v>108</v>
      </c>
      <c r="D30" s="10">
        <f ca="1">VLOOKUP($B30,'T&amp;M3'!$A$33:$T$85,20,FALSE)</f>
        <v>1352.56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/>
      <c r="K30" s="10">
        <f ca="1">MAX(D30:I30)</f>
        <v>1352.56</v>
      </c>
    </row>
    <row r="31" spans="1:11">
      <c r="A31" s="9"/>
      <c r="B31" s="9">
        <f>B30+1</f>
        <v>24</v>
      </c>
      <c r="C31" t="s">
        <v>109</v>
      </c>
      <c r="D31" s="10">
        <f ca="1">VLOOKUP($B31,'T&amp;M3'!$A$33:$T$85,20,FALSE)</f>
        <v>1352.56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/>
      <c r="K31" s="10">
        <f ca="1">MAX(D31:I31)</f>
        <v>1352.56</v>
      </c>
    </row>
    <row r="32" spans="1:11">
      <c r="A32" s="9"/>
      <c r="B32" s="9">
        <f>B31+1</f>
        <v>25</v>
      </c>
      <c r="C32" t="s">
        <v>110</v>
      </c>
      <c r="D32" s="10">
        <f ca="1">VLOOKUP($B32,'T&amp;M3'!$A$33:$T$85,20,FALSE)</f>
        <v>1033.56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/>
      <c r="K32" s="10">
        <f ca="1">MAX(D32:I32)</f>
        <v>1033.56</v>
      </c>
    </row>
    <row r="33" spans="1:11">
      <c r="A33" s="9"/>
      <c r="B33" s="9"/>
      <c r="C33" s="2" t="s">
        <v>7</v>
      </c>
      <c r="D33" s="10"/>
      <c r="E33" s="10"/>
      <c r="F33" s="10"/>
      <c r="G33" s="10"/>
      <c r="H33" s="10"/>
      <c r="I33" s="10"/>
      <c r="J33" s="10"/>
      <c r="K33" s="10"/>
    </row>
    <row r="34" spans="1:11">
      <c r="A34" s="9">
        <f t="shared" ref="A34:A55" si="2">B7</f>
        <v>1</v>
      </c>
      <c r="B34" s="9">
        <f>B32+1</f>
        <v>26</v>
      </c>
      <c r="C34" t="s">
        <v>86</v>
      </c>
      <c r="D34" s="10">
        <f ca="1">VLOOKUP($B34,'T&amp;M3'!$A$33:$T$85,20,FALSE)</f>
        <v>1010.36</v>
      </c>
      <c r="E34" s="10">
        <v>1639.059467019975</v>
      </c>
      <c r="F34" s="10">
        <v>0</v>
      </c>
      <c r="G34" s="10">
        <v>0</v>
      </c>
      <c r="H34" s="10">
        <v>0</v>
      </c>
      <c r="I34" s="10">
        <v>1460.444578806814</v>
      </c>
      <c r="J34" s="10"/>
      <c r="K34" s="10">
        <f t="shared" ref="K34:K55" ca="1" si="3">MAX(D34:I34)</f>
        <v>1639.059467019975</v>
      </c>
    </row>
    <row r="35" spans="1:11">
      <c r="A35" s="9">
        <f t="shared" si="2"/>
        <v>2</v>
      </c>
      <c r="B35" s="9">
        <f t="shared" ref="B35:B55" si="4">B34+1</f>
        <v>27</v>
      </c>
      <c r="C35" t="s">
        <v>87</v>
      </c>
      <c r="D35" s="10">
        <f ca="1">VLOOKUP($B35,'T&amp;M3'!$A$33:$T$85,20,FALSE)</f>
        <v>905.36</v>
      </c>
      <c r="E35" s="10">
        <v>1442.3723309775778</v>
      </c>
      <c r="F35" s="10">
        <v>0</v>
      </c>
      <c r="G35" s="10">
        <v>0</v>
      </c>
      <c r="H35" s="10">
        <v>1274.8240299044251</v>
      </c>
      <c r="I35" s="10">
        <v>1371.6150035805495</v>
      </c>
      <c r="J35" s="10"/>
      <c r="K35" s="10">
        <f t="shared" ca="1" si="3"/>
        <v>1442.3723309775778</v>
      </c>
    </row>
    <row r="36" spans="1:11">
      <c r="A36" s="9">
        <f t="shared" si="2"/>
        <v>3</v>
      </c>
      <c r="B36" s="9">
        <f t="shared" si="4"/>
        <v>28</v>
      </c>
      <c r="C36" t="s">
        <v>88</v>
      </c>
      <c r="D36" s="10">
        <f ca="1">VLOOKUP($B36,'T&amp;M3'!$A$33:$T$85,20,FALSE)</f>
        <v>571.74</v>
      </c>
      <c r="E36" s="10">
        <v>1238.4004861928699</v>
      </c>
      <c r="F36" s="10">
        <v>1138.2357409860938</v>
      </c>
      <c r="G36" s="10">
        <v>0</v>
      </c>
      <c r="H36" s="10">
        <v>947.01213650043007</v>
      </c>
      <c r="I36" s="10">
        <v>1143.886405054883</v>
      </c>
      <c r="J36" s="10"/>
      <c r="K36" s="10">
        <f t="shared" ca="1" si="3"/>
        <v>1238.4004861928699</v>
      </c>
    </row>
    <row r="37" spans="1:11">
      <c r="A37" s="9">
        <f t="shared" si="2"/>
        <v>4</v>
      </c>
      <c r="B37" s="9">
        <f t="shared" si="4"/>
        <v>29</v>
      </c>
      <c r="C37" t="s">
        <v>89</v>
      </c>
      <c r="D37" s="10">
        <f ca="1">VLOOKUP($B37,'T&amp;M3'!$A$33:$T$85,20,FALSE)</f>
        <v>373.37</v>
      </c>
      <c r="E37" s="10">
        <v>1019.85922392354</v>
      </c>
      <c r="F37" s="10">
        <v>937.90625057254124</v>
      </c>
      <c r="G37" s="10">
        <v>0</v>
      </c>
      <c r="H37" s="10">
        <v>0</v>
      </c>
      <c r="I37" s="10">
        <v>0</v>
      </c>
      <c r="J37" s="10"/>
      <c r="K37" s="10">
        <f t="shared" ca="1" si="3"/>
        <v>1019.85922392354</v>
      </c>
    </row>
    <row r="38" spans="1:11">
      <c r="A38" s="9">
        <f t="shared" si="2"/>
        <v>5</v>
      </c>
      <c r="B38" s="9">
        <f t="shared" si="4"/>
        <v>30</v>
      </c>
      <c r="C38" t="s">
        <v>90</v>
      </c>
      <c r="D38" s="10">
        <f ca="1">VLOOKUP($B38,'T&amp;M3'!$A$33:$T$85,20,FALSE)</f>
        <v>0</v>
      </c>
      <c r="E38" s="10">
        <v>0</v>
      </c>
      <c r="F38" s="10">
        <v>1593.5300373805312</v>
      </c>
      <c r="G38" s="10">
        <v>0</v>
      </c>
      <c r="H38" s="10">
        <v>0</v>
      </c>
      <c r="I38" s="10">
        <v>0</v>
      </c>
      <c r="J38" s="10"/>
      <c r="K38" s="10">
        <f t="shared" ca="1" si="3"/>
        <v>1593.5300373805312</v>
      </c>
    </row>
    <row r="39" spans="1:11">
      <c r="A39" s="9">
        <f t="shared" si="2"/>
        <v>6</v>
      </c>
      <c r="B39" s="9">
        <f t="shared" si="4"/>
        <v>31</v>
      </c>
      <c r="C39" t="s">
        <v>91</v>
      </c>
      <c r="D39" s="10">
        <f ca="1">VLOOKUP($B39,'T&amp;M3'!$A$33:$T$85,20,FALSE)</f>
        <v>572.26</v>
      </c>
      <c r="E39" s="10">
        <v>0</v>
      </c>
      <c r="F39" s="10">
        <v>1365.8828891833125</v>
      </c>
      <c r="G39" s="10">
        <v>0</v>
      </c>
      <c r="H39" s="10">
        <v>0</v>
      </c>
      <c r="I39" s="10">
        <v>0</v>
      </c>
      <c r="J39" s="10"/>
      <c r="K39" s="10">
        <f t="shared" ca="1" si="3"/>
        <v>1365.8828891833125</v>
      </c>
    </row>
    <row r="40" spans="1:11">
      <c r="A40" s="9">
        <f t="shared" si="2"/>
        <v>7</v>
      </c>
      <c r="B40" s="9">
        <f t="shared" si="4"/>
        <v>32</v>
      </c>
      <c r="C40" t="s">
        <v>92</v>
      </c>
      <c r="D40" s="10">
        <f ca="1">VLOOKUP($B40,'T&amp;M3'!$A$33:$T$85,20,FALSE)</f>
        <v>824.64</v>
      </c>
      <c r="E40" s="10">
        <v>0</v>
      </c>
      <c r="F40" s="10">
        <v>0</v>
      </c>
      <c r="G40" s="10">
        <v>0</v>
      </c>
      <c r="H40" s="10">
        <v>0</v>
      </c>
      <c r="I40" s="10">
        <v>988.33183640055643</v>
      </c>
      <c r="J40" s="10"/>
      <c r="K40" s="10">
        <f t="shared" ca="1" si="3"/>
        <v>988.33183640055643</v>
      </c>
    </row>
    <row r="41" spans="1:11">
      <c r="A41" s="9">
        <f t="shared" si="2"/>
        <v>8</v>
      </c>
      <c r="B41" s="9">
        <f t="shared" si="4"/>
        <v>33</v>
      </c>
      <c r="C41" t="s">
        <v>93</v>
      </c>
      <c r="D41" s="10">
        <f ca="1">VLOOKUP($B41,'T&amp;M3'!$A$33:$T$85,20,FALSE)</f>
        <v>540.62</v>
      </c>
      <c r="E41" s="10">
        <v>0</v>
      </c>
      <c r="F41" s="10">
        <v>0</v>
      </c>
      <c r="G41" s="10">
        <v>0</v>
      </c>
      <c r="H41" s="10">
        <v>0</v>
      </c>
      <c r="I41" s="10">
        <v>827.73947933640693</v>
      </c>
      <c r="J41" s="10"/>
      <c r="K41" s="10">
        <f t="shared" ca="1" si="3"/>
        <v>827.73947933640693</v>
      </c>
    </row>
    <row r="42" spans="1:11">
      <c r="A42" s="9">
        <f t="shared" si="2"/>
        <v>9</v>
      </c>
      <c r="B42" s="9">
        <f t="shared" si="4"/>
        <v>34</v>
      </c>
      <c r="C42" t="s">
        <v>94</v>
      </c>
      <c r="D42" s="10">
        <f ca="1">VLOOKUP($B42,'T&amp;M3'!$A$33:$T$85,20,FALSE)</f>
        <v>0</v>
      </c>
      <c r="E42" s="10">
        <v>1566.212379596865</v>
      </c>
      <c r="F42" s="10">
        <v>1181.9439934399597</v>
      </c>
      <c r="G42" s="10">
        <v>0</v>
      </c>
      <c r="H42" s="10">
        <v>1183.7651706255376</v>
      </c>
      <c r="I42" s="10">
        <v>0</v>
      </c>
      <c r="J42" s="10"/>
      <c r="K42" s="10">
        <f t="shared" ca="1" si="3"/>
        <v>1566.212379596865</v>
      </c>
    </row>
    <row r="43" spans="1:11">
      <c r="A43" s="9">
        <f t="shared" si="2"/>
        <v>10</v>
      </c>
      <c r="B43" s="9">
        <f t="shared" si="4"/>
        <v>35</v>
      </c>
      <c r="C43" t="s">
        <v>95</v>
      </c>
      <c r="D43" s="10">
        <f ca="1">VLOOKUP($B43,'T&amp;M3'!$A$33:$T$85,20,FALSE)</f>
        <v>573.69000000000005</v>
      </c>
      <c r="E43" s="10">
        <v>1311.2475736159802</v>
      </c>
      <c r="F43" s="10">
        <v>0</v>
      </c>
      <c r="G43" s="10">
        <v>0</v>
      </c>
      <c r="H43" s="10">
        <v>0</v>
      </c>
      <c r="I43" s="10">
        <v>0</v>
      </c>
      <c r="J43" s="10"/>
      <c r="K43" s="10">
        <f t="shared" ca="1" si="3"/>
        <v>1311.2475736159802</v>
      </c>
    </row>
    <row r="44" spans="1:11">
      <c r="A44" s="9">
        <f t="shared" si="2"/>
        <v>11</v>
      </c>
      <c r="B44" s="9">
        <f t="shared" si="4"/>
        <v>36</v>
      </c>
      <c r="C44" t="s">
        <v>96</v>
      </c>
      <c r="D44" s="10">
        <f ca="1">VLOOKUP($B44,'T&amp;M3'!$A$33:$T$85,20,FALSE)</f>
        <v>890.95</v>
      </c>
      <c r="E44" s="10">
        <v>1456.9417484621997</v>
      </c>
      <c r="F44" s="10">
        <v>937.90625057254124</v>
      </c>
      <c r="G44" s="10">
        <v>0</v>
      </c>
      <c r="H44" s="10">
        <v>0</v>
      </c>
      <c r="I44" s="10">
        <v>0</v>
      </c>
      <c r="J44" s="10"/>
      <c r="K44" s="10">
        <f t="shared" ca="1" si="3"/>
        <v>1456.9417484621997</v>
      </c>
    </row>
    <row r="45" spans="1:11">
      <c r="A45" s="9">
        <f t="shared" si="2"/>
        <v>12</v>
      </c>
      <c r="B45" s="9">
        <f t="shared" si="4"/>
        <v>37</v>
      </c>
      <c r="C45" t="s">
        <v>97</v>
      </c>
      <c r="D45" s="10">
        <f ca="1">VLOOKUP($B45,'T&amp;M3'!$A$33:$T$85,20,FALSE)</f>
        <v>581.41</v>
      </c>
      <c r="E45" s="10">
        <v>1311.2475736159802</v>
      </c>
      <c r="F45" s="10">
        <v>819.52973350998752</v>
      </c>
      <c r="G45" s="10">
        <v>0</v>
      </c>
      <c r="H45" s="10">
        <v>0</v>
      </c>
      <c r="I45" s="10">
        <v>0</v>
      </c>
      <c r="J45" s="10"/>
      <c r="K45" s="10">
        <f t="shared" ca="1" si="3"/>
        <v>1311.2475736159802</v>
      </c>
    </row>
    <row r="46" spans="1:11">
      <c r="A46" s="9">
        <f t="shared" si="2"/>
        <v>13</v>
      </c>
      <c r="B46" s="9">
        <f t="shared" si="4"/>
        <v>38</v>
      </c>
      <c r="C46" t="s">
        <v>98</v>
      </c>
      <c r="D46" s="10">
        <f ca="1">VLOOKUP($B46,'T&amp;M3'!$A$33:$T$85,20,FALSE)</f>
        <v>890.95</v>
      </c>
      <c r="E46" s="10">
        <v>0</v>
      </c>
      <c r="F46" s="10">
        <v>937.90625057254124</v>
      </c>
      <c r="G46" s="10">
        <v>0</v>
      </c>
      <c r="H46" s="10">
        <v>0</v>
      </c>
      <c r="I46" s="10">
        <v>0</v>
      </c>
      <c r="J46" s="10"/>
      <c r="K46" s="10">
        <f t="shared" ca="1" si="3"/>
        <v>937.90625057254124</v>
      </c>
    </row>
    <row r="47" spans="1:11">
      <c r="A47" s="9">
        <f t="shared" si="2"/>
        <v>14</v>
      </c>
      <c r="B47" s="9">
        <f t="shared" si="4"/>
        <v>39</v>
      </c>
      <c r="C47" t="s">
        <v>99</v>
      </c>
      <c r="D47" s="10">
        <f ca="1">VLOOKUP($B47,'T&amp;M3'!$A$33:$T$85,20,FALSE)</f>
        <v>581.41</v>
      </c>
      <c r="E47" s="10">
        <v>0</v>
      </c>
      <c r="F47" s="10">
        <v>819.52973350998752</v>
      </c>
      <c r="G47" s="10">
        <v>0</v>
      </c>
      <c r="H47" s="10">
        <v>764.89441794265497</v>
      </c>
      <c r="I47" s="10">
        <v>0</v>
      </c>
      <c r="J47" s="10"/>
      <c r="K47" s="10">
        <f t="shared" ca="1" si="3"/>
        <v>819.52973350998752</v>
      </c>
    </row>
    <row r="48" spans="1:11">
      <c r="A48" s="9">
        <f t="shared" si="2"/>
        <v>15</v>
      </c>
      <c r="B48" s="9">
        <f t="shared" si="4"/>
        <v>40</v>
      </c>
      <c r="C48" t="s">
        <v>100</v>
      </c>
      <c r="D48" s="10">
        <f ca="1">VLOOKUP($B48,'T&amp;M3'!$A$33:$T$85,20,FALSE)</f>
        <v>937.73</v>
      </c>
      <c r="E48" s="10">
        <v>1529.7888358853099</v>
      </c>
      <c r="F48" s="10">
        <v>0</v>
      </c>
      <c r="G48" s="10">
        <v>0</v>
      </c>
      <c r="H48" s="10">
        <v>0</v>
      </c>
      <c r="I48" s="10">
        <v>0</v>
      </c>
      <c r="J48" s="10"/>
      <c r="K48" s="10">
        <f t="shared" ca="1" si="3"/>
        <v>1529.7888358853099</v>
      </c>
    </row>
    <row r="49" spans="1:11">
      <c r="A49" s="9">
        <f t="shared" si="2"/>
        <v>16</v>
      </c>
      <c r="B49" s="9">
        <f t="shared" si="4"/>
        <v>41</v>
      </c>
      <c r="C49" t="s">
        <v>101</v>
      </c>
      <c r="D49" s="10">
        <f ca="1">VLOOKUP($B49,'T&amp;M3'!$A$33:$T$85,20,FALSE)</f>
        <v>595.49</v>
      </c>
      <c r="E49" s="10">
        <v>1238.4004861928699</v>
      </c>
      <c r="F49" s="10">
        <v>1296.6781561313583</v>
      </c>
      <c r="G49" s="10">
        <v>0</v>
      </c>
      <c r="H49" s="10">
        <v>0</v>
      </c>
      <c r="I49" s="10">
        <v>0</v>
      </c>
      <c r="J49" s="10"/>
      <c r="K49" s="10">
        <f t="shared" ca="1" si="3"/>
        <v>1296.6781561313583</v>
      </c>
    </row>
    <row r="50" spans="1:11">
      <c r="A50" s="9">
        <f t="shared" si="2"/>
        <v>17</v>
      </c>
      <c r="B50" s="9">
        <f t="shared" si="4"/>
        <v>42</v>
      </c>
      <c r="C50" t="s">
        <v>102</v>
      </c>
      <c r="D50" s="10">
        <f ca="1">VLOOKUP($B50,'T&amp;M3'!$A$33:$T$85,20,FALSE)</f>
        <v>0</v>
      </c>
      <c r="E50" s="10">
        <v>0</v>
      </c>
      <c r="F50" s="10">
        <v>1365.8828891833125</v>
      </c>
      <c r="G50" s="10">
        <v>0</v>
      </c>
      <c r="H50" s="10">
        <v>0</v>
      </c>
      <c r="I50" s="10">
        <v>0</v>
      </c>
      <c r="J50" s="10"/>
      <c r="K50" s="10">
        <f t="shared" ca="1" si="3"/>
        <v>1365.8828891833125</v>
      </c>
    </row>
    <row r="51" spans="1:11">
      <c r="A51" s="9">
        <f t="shared" si="2"/>
        <v>18</v>
      </c>
      <c r="B51" s="9">
        <f t="shared" si="4"/>
        <v>43</v>
      </c>
      <c r="C51" t="s">
        <v>103</v>
      </c>
      <c r="D51" s="10">
        <f ca="1">VLOOKUP($B51,'T&amp;M3'!$A$33:$T$85,20,FALSE)</f>
        <v>0</v>
      </c>
      <c r="E51" s="10">
        <v>0</v>
      </c>
      <c r="F51" s="10">
        <v>1145.5204497284046</v>
      </c>
      <c r="G51" s="10">
        <v>0</v>
      </c>
      <c r="H51" s="10">
        <v>0</v>
      </c>
      <c r="I51" s="10">
        <v>0</v>
      </c>
      <c r="J51" s="10"/>
      <c r="K51" s="10">
        <f t="shared" ca="1" si="3"/>
        <v>1145.5204497284046</v>
      </c>
    </row>
    <row r="52" spans="1:11">
      <c r="A52" s="9">
        <f t="shared" si="2"/>
        <v>19</v>
      </c>
      <c r="B52" s="9">
        <f t="shared" si="4"/>
        <v>44</v>
      </c>
      <c r="C52" t="s">
        <v>104</v>
      </c>
      <c r="D52" s="10">
        <f ca="1">VLOOKUP($B52,'T&amp;M3'!$A$33:$T$85,20,FALSE)</f>
        <v>572.26</v>
      </c>
      <c r="E52" s="10">
        <v>0</v>
      </c>
      <c r="F52" s="10">
        <v>921.51565590234145</v>
      </c>
      <c r="G52" s="10">
        <v>0</v>
      </c>
      <c r="H52" s="10">
        <v>0</v>
      </c>
      <c r="I52" s="10">
        <v>0</v>
      </c>
      <c r="J52" s="10"/>
      <c r="K52" s="10">
        <f t="shared" ca="1" si="3"/>
        <v>921.51565590234145</v>
      </c>
    </row>
    <row r="53" spans="1:11">
      <c r="A53" s="9">
        <f t="shared" si="2"/>
        <v>20</v>
      </c>
      <c r="B53" s="9">
        <f t="shared" si="4"/>
        <v>45</v>
      </c>
      <c r="C53" t="s">
        <v>105</v>
      </c>
      <c r="D53" s="10">
        <f ca="1">VLOOKUP($B53,'T&amp;M3'!$A$33:$T$85,20,FALSE)</f>
        <v>303.55</v>
      </c>
      <c r="E53" s="10">
        <v>1092.70631134665</v>
      </c>
      <c r="F53" s="10">
        <v>803.13913883978773</v>
      </c>
      <c r="G53" s="10">
        <v>0</v>
      </c>
      <c r="H53" s="10">
        <v>637.41201495221253</v>
      </c>
      <c r="I53" s="10">
        <v>0</v>
      </c>
      <c r="J53" s="10"/>
      <c r="K53" s="10">
        <f t="shared" ca="1" si="3"/>
        <v>1092.70631134665</v>
      </c>
    </row>
    <row r="54" spans="1:11">
      <c r="A54" s="9">
        <f t="shared" si="2"/>
        <v>21</v>
      </c>
      <c r="B54" s="9">
        <f t="shared" si="4"/>
        <v>46</v>
      </c>
      <c r="C54" t="s">
        <v>106</v>
      </c>
      <c r="D54" s="10">
        <f ca="1">VLOOKUP($B54,'T&amp;M3'!$A$33:$T$85,20,FALSE)</f>
        <v>0</v>
      </c>
      <c r="E54" s="10">
        <v>1639.059467019975</v>
      </c>
      <c r="F54" s="10">
        <v>1145.5204497284046</v>
      </c>
      <c r="G54" s="10">
        <v>0</v>
      </c>
      <c r="H54" s="10">
        <v>0</v>
      </c>
      <c r="I54" s="10">
        <v>0</v>
      </c>
      <c r="J54" s="10"/>
      <c r="K54" s="10">
        <f t="shared" ca="1" si="3"/>
        <v>1639.059467019975</v>
      </c>
    </row>
    <row r="55" spans="1:11">
      <c r="A55" s="9">
        <f t="shared" si="2"/>
        <v>22</v>
      </c>
      <c r="B55" s="9">
        <f t="shared" si="4"/>
        <v>47</v>
      </c>
      <c r="C55" t="s">
        <v>107</v>
      </c>
      <c r="D55" s="10">
        <f ca="1">VLOOKUP($B55,'T&amp;M3'!$A$33:$T$85,20,FALSE)</f>
        <v>573.69000000000005</v>
      </c>
      <c r="E55" s="10">
        <v>1456.9417484621997</v>
      </c>
      <c r="F55" s="10">
        <v>1030.7862870370066</v>
      </c>
      <c r="G55" s="10">
        <v>0</v>
      </c>
      <c r="H55" s="10">
        <v>728.47087423109986</v>
      </c>
      <c r="I55" s="10">
        <v>0</v>
      </c>
      <c r="J55" s="10"/>
      <c r="K55" s="10">
        <f t="shared" ca="1" si="3"/>
        <v>1456.9417484621997</v>
      </c>
    </row>
    <row r="56" spans="1:11">
      <c r="A56" s="9"/>
      <c r="B56" s="9"/>
      <c r="C56" s="1" t="s">
        <v>6</v>
      </c>
      <c r="D56" s="10"/>
      <c r="E56" s="10"/>
      <c r="F56" s="10"/>
      <c r="G56" s="10"/>
      <c r="H56" s="10"/>
      <c r="I56" s="10"/>
      <c r="J56" s="10"/>
      <c r="K56" s="10"/>
    </row>
    <row r="57" spans="1:11">
      <c r="A57" s="9">
        <f>B30</f>
        <v>23</v>
      </c>
      <c r="B57" s="9">
        <f>B55+1</f>
        <v>48</v>
      </c>
      <c r="C57" t="s">
        <v>108</v>
      </c>
      <c r="D57" s="10">
        <f ca="1">VLOOKUP($B57,'T&amp;M3'!$A$33:$T$85,20,FALSE)</f>
        <v>1049.5899999999999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/>
      <c r="K57" s="10">
        <f ca="1">MAX(D57:I57)</f>
        <v>1049.5899999999999</v>
      </c>
    </row>
    <row r="58" spans="1:11">
      <c r="A58" s="9">
        <f>B31</f>
        <v>24</v>
      </c>
      <c r="B58" s="9">
        <f>B57+1</f>
        <v>49</v>
      </c>
      <c r="C58" t="s">
        <v>109</v>
      </c>
      <c r="D58" s="10">
        <f ca="1">VLOOKUP($B58,'T&amp;M3'!$A$33:$T$85,20,FALSE)</f>
        <v>1049.5899999999999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/>
      <c r="K58" s="10">
        <f ca="1">MAX(D58:I58)</f>
        <v>1049.5899999999999</v>
      </c>
    </row>
    <row r="59" spans="1:11">
      <c r="A59" s="9">
        <f>B32</f>
        <v>25</v>
      </c>
      <c r="B59" s="9">
        <f>B58+1</f>
        <v>50</v>
      </c>
      <c r="C59" t="s">
        <v>110</v>
      </c>
      <c r="D59" s="10">
        <f ca="1">VLOOKUP($B59,'T&amp;M3'!$A$33:$T$85,20,FALSE)</f>
        <v>572.26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/>
      <c r="K59" s="10">
        <f ca="1">MAX(D59:I59)</f>
        <v>572.26</v>
      </c>
    </row>
    <row r="60" spans="1:11">
      <c r="A60" s="9"/>
      <c r="B60" s="9"/>
    </row>
    <row r="61" spans="1:11">
      <c r="A61" s="9"/>
      <c r="B61" s="9"/>
    </row>
    <row r="62" spans="1:11">
      <c r="A62" s="9"/>
      <c r="B62" s="9"/>
    </row>
    <row r="63" spans="1:11">
      <c r="A63" s="9"/>
      <c r="B63" s="9"/>
    </row>
    <row r="64" spans="1:11">
      <c r="A64" s="9"/>
      <c r="B64" s="9"/>
    </row>
    <row r="65" spans="1:2">
      <c r="A65" s="9"/>
      <c r="B65" s="9"/>
    </row>
    <row r="66" spans="1:2">
      <c r="A66" s="9"/>
      <c r="B66" s="9"/>
    </row>
    <row r="67" spans="1:2">
      <c r="A67" s="9"/>
      <c r="B67" s="9"/>
    </row>
    <row r="68" spans="1:2">
      <c r="A68" s="9"/>
      <c r="B68" s="9"/>
    </row>
    <row r="69" spans="1:2">
      <c r="A69" s="9"/>
      <c r="B69" s="9"/>
    </row>
    <row r="70" spans="1:2">
      <c r="A70" s="9"/>
      <c r="B70" s="9"/>
    </row>
    <row r="71" spans="1:2">
      <c r="A71" s="9"/>
      <c r="B71" s="9"/>
    </row>
    <row r="72" spans="1:2">
      <c r="A72" s="9"/>
      <c r="B72" s="9"/>
    </row>
    <row r="73" spans="1:2">
      <c r="A73" s="9"/>
      <c r="B73" s="9"/>
    </row>
    <row r="74" spans="1:2">
      <c r="A74" s="9"/>
      <c r="B74" s="9"/>
    </row>
    <row r="75" spans="1:2">
      <c r="A75" s="9"/>
      <c r="B75" s="9"/>
    </row>
    <row r="76" spans="1:2">
      <c r="A76" s="9"/>
      <c r="B76" s="9"/>
    </row>
    <row r="77" spans="1:2">
      <c r="A77" s="9"/>
      <c r="B77" s="9"/>
    </row>
    <row r="78" spans="1:2">
      <c r="A78" s="9"/>
      <c r="B78" s="9"/>
    </row>
    <row r="79" spans="1:2">
      <c r="A79" s="9"/>
      <c r="B79" s="9"/>
    </row>
    <row r="80" spans="1:2">
      <c r="A80" s="9"/>
      <c r="B80" s="9"/>
    </row>
    <row r="81" spans="1:2">
      <c r="A81" s="9"/>
      <c r="B81" s="9"/>
    </row>
    <row r="82" spans="1:2">
      <c r="A82" s="9"/>
      <c r="B82" s="9"/>
    </row>
    <row r="83" spans="1:2">
      <c r="A83" s="9"/>
      <c r="B83" s="9"/>
    </row>
    <row r="84" spans="1:2">
      <c r="A84" s="9"/>
      <c r="B84" s="9"/>
    </row>
    <row r="85" spans="1:2">
      <c r="A85" s="9"/>
      <c r="B85" s="9"/>
    </row>
    <row r="86" spans="1:2">
      <c r="A86" s="9"/>
      <c r="B86" s="9"/>
    </row>
    <row r="87" spans="1:2">
      <c r="A87" s="9"/>
      <c r="B87" s="9"/>
    </row>
    <row r="88" spans="1:2">
      <c r="A88" s="9"/>
      <c r="B88" s="9"/>
    </row>
    <row r="89" spans="1:2">
      <c r="A89" s="9"/>
      <c r="B89" s="9"/>
    </row>
    <row r="90" spans="1:2">
      <c r="A90" s="9"/>
      <c r="B90" s="9"/>
    </row>
    <row r="91" spans="1:2">
      <c r="A91" s="9"/>
      <c r="B91" s="9"/>
    </row>
    <row r="92" spans="1:2">
      <c r="A92" s="9"/>
      <c r="B92" s="9"/>
    </row>
    <row r="93" spans="1:2">
      <c r="A93" s="9"/>
      <c r="B93" s="9"/>
    </row>
    <row r="94" spans="1:2">
      <c r="A94" s="9"/>
      <c r="B94" s="9"/>
    </row>
    <row r="95" spans="1:2">
      <c r="A95" s="9"/>
      <c r="B95" s="9"/>
    </row>
    <row r="96" spans="1:2">
      <c r="A96" s="9"/>
      <c r="B96" s="9"/>
    </row>
    <row r="97" spans="1:2">
      <c r="A97" s="9"/>
      <c r="B97" s="9"/>
    </row>
    <row r="98" spans="1:2">
      <c r="A98" s="9"/>
      <c r="B98" s="9"/>
    </row>
    <row r="99" spans="1:2">
      <c r="A99" s="9"/>
      <c r="B99" s="9"/>
    </row>
    <row r="100" spans="1:2">
      <c r="A100" s="9"/>
      <c r="B100" s="9"/>
    </row>
  </sheetData>
  <phoneticPr fontId="2" type="noConversion"/>
  <pageMargins left="0.75" right="0.75" top="1" bottom="1" header="0.5" footer="0.5"/>
  <pageSetup scale="80" orientation="landscape" r:id="rId1"/>
  <headerFooter alignWithMargins="0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7"/>
    <pageSetUpPr fitToPage="1"/>
  </sheetPr>
  <dimension ref="A1:AN125"/>
  <sheetViews>
    <sheetView showGridLines="0" zoomScale="85" zoomScaleNormal="70" zoomScaleSheetLayoutView="85" workbookViewId="0">
      <selection activeCell="F22" sqref="F22"/>
    </sheetView>
  </sheetViews>
  <sheetFormatPr defaultRowHeight="12.75" outlineLevelRow="1" outlineLevelCol="2"/>
  <cols>
    <col min="1" max="1" width="3.85546875" style="11" customWidth="1"/>
    <col min="2" max="2" width="17.7109375" style="18" customWidth="1"/>
    <col min="3" max="4" width="10.5703125" style="18" customWidth="1"/>
    <col min="5" max="5" width="3" style="18" customWidth="1"/>
    <col min="6" max="6" width="11.28515625" style="18" bestFit="1" customWidth="1"/>
    <col min="7" max="7" width="16.5703125" style="18" hidden="1" customWidth="1" outlineLevel="1"/>
    <col min="8" max="8" width="20.42578125" style="18" hidden="1" customWidth="1" outlineLevel="1"/>
    <col min="9" max="9" width="14" style="18" bestFit="1" customWidth="1" collapsed="1"/>
    <col min="10" max="10" width="16.28515625" style="18" bestFit="1" customWidth="1"/>
    <col min="11" max="11" width="12" style="18" customWidth="1"/>
    <col min="12" max="12" width="10.85546875" style="18" customWidth="1"/>
    <col min="13" max="13" width="13.42578125" style="18" bestFit="1" customWidth="1"/>
    <col min="14" max="14" width="11.140625" style="18" hidden="1" customWidth="1" outlineLevel="1"/>
    <col min="15" max="15" width="9.85546875" style="18" customWidth="1" outlineLevel="1"/>
    <col min="16" max="16" width="9.85546875" style="18" hidden="1" customWidth="1" outlineLevel="1"/>
    <col min="17" max="17" width="10.5703125" style="18" customWidth="1" collapsed="1"/>
    <col min="18" max="18" width="10.28515625" style="18" customWidth="1"/>
    <col min="19" max="19" width="11.140625" style="18" customWidth="1"/>
    <col min="20" max="20" width="12.5703125" style="18" customWidth="1"/>
    <col min="21" max="21" width="10.42578125" style="18" customWidth="1"/>
    <col min="22" max="22" width="13.28515625" style="18" customWidth="1"/>
    <col min="23" max="23" width="2.42578125" style="18" customWidth="1"/>
    <col min="24" max="24" width="16.42578125" style="18" customWidth="1" outlineLevel="1"/>
    <col min="25" max="25" width="10.7109375" style="18" customWidth="1" outlineLevel="1"/>
    <col min="26" max="26" width="9.85546875" style="18" customWidth="1" outlineLevel="1"/>
    <col min="27" max="27" width="11.140625" style="18" customWidth="1" outlineLevel="1"/>
    <col min="28" max="29" width="11.140625" style="18" hidden="1" customWidth="1" outlineLevel="2"/>
    <col min="30" max="30" width="11.28515625" style="18" customWidth="1" outlineLevel="1" collapsed="1"/>
    <col min="31" max="31" width="10.28515625" style="18" customWidth="1" outlineLevel="1"/>
    <col min="32" max="32" width="11.140625" style="18" customWidth="1" outlineLevel="1"/>
    <col min="33" max="33" width="10.7109375" style="18" customWidth="1" outlineLevel="1"/>
    <col min="34" max="34" width="3.5703125" style="11" customWidth="1" outlineLevel="1"/>
    <col min="35" max="35" width="13.7109375" style="18" customWidth="1" outlineLevel="1"/>
    <col min="36" max="36" width="13.7109375" style="11" customWidth="1"/>
    <col min="37" max="38" width="9.140625" style="11" customWidth="1"/>
    <col min="39" max="40" width="19.85546875" style="24" bestFit="1" customWidth="1"/>
    <col min="41" max="16384" width="9.140625" style="11"/>
  </cols>
  <sheetData>
    <row r="1" spans="1:40">
      <c r="B1" s="12" t="s">
        <v>8</v>
      </c>
      <c r="C1" s="13" t="s">
        <v>111</v>
      </c>
      <c r="D1" s="14"/>
      <c r="E1" s="14"/>
      <c r="F1" s="14"/>
      <c r="G1" s="15"/>
      <c r="H1" s="15"/>
      <c r="I1" s="14"/>
      <c r="J1" s="16" t="s">
        <v>9</v>
      </c>
      <c r="K1" s="13" t="s">
        <v>113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7"/>
      <c r="AM1" s="19"/>
      <c r="AN1" s="19"/>
    </row>
    <row r="2" spans="1:40">
      <c r="B2" s="20" t="s">
        <v>10</v>
      </c>
      <c r="C2" s="208" t="s">
        <v>112</v>
      </c>
      <c r="D2" s="208"/>
      <c r="E2" s="208"/>
      <c r="F2" s="208"/>
      <c r="G2" s="208"/>
      <c r="H2" s="208"/>
      <c r="I2" s="209"/>
      <c r="J2" s="21" t="s">
        <v>11</v>
      </c>
      <c r="K2" s="22" t="s">
        <v>114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23"/>
    </row>
    <row r="3" spans="1:40" s="27" customFormat="1" ht="13.5" thickBot="1">
      <c r="A3" s="11"/>
      <c r="B3" s="25" t="s">
        <v>12</v>
      </c>
      <c r="C3" s="26" t="s">
        <v>13</v>
      </c>
      <c r="G3" s="28"/>
      <c r="H3" s="28"/>
      <c r="J3" s="29"/>
      <c r="L3" s="30"/>
      <c r="V3" s="31"/>
      <c r="AA3" s="30"/>
      <c r="AM3" s="32"/>
      <c r="AN3" s="32"/>
    </row>
    <row r="4" spans="1:40">
      <c r="B4" s="20"/>
      <c r="C4" s="11"/>
      <c r="D4" s="11"/>
      <c r="E4" s="11"/>
      <c r="F4" s="11"/>
      <c r="G4" s="33"/>
      <c r="H4" s="3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23"/>
      <c r="AG4" s="11"/>
    </row>
    <row r="5" spans="1:40" hidden="1" outlineLevel="1">
      <c r="B5" s="20"/>
      <c r="C5" s="11"/>
      <c r="D5" s="11"/>
      <c r="E5" s="11"/>
      <c r="F5" s="11"/>
      <c r="G5" s="34"/>
      <c r="H5" s="34"/>
      <c r="I5" s="35"/>
      <c r="J5" s="11"/>
      <c r="K5" s="36" t="str">
        <f t="shared" ref="K5:Q5" si="0">K28&amp;"%"</f>
        <v>B%</v>
      </c>
      <c r="L5" s="36" t="str">
        <f t="shared" si="0"/>
        <v>C%</v>
      </c>
      <c r="M5" s="36" t="str">
        <f t="shared" si="0"/>
        <v>D%</v>
      </c>
      <c r="N5" s="36" t="str">
        <f t="shared" si="0"/>
        <v>%</v>
      </c>
      <c r="O5" s="36" t="str">
        <f t="shared" si="0"/>
        <v>%</v>
      </c>
      <c r="P5" s="36" t="str">
        <f t="shared" si="0"/>
        <v>%</v>
      </c>
      <c r="Q5" s="36" t="str">
        <f t="shared" si="0"/>
        <v>E%</v>
      </c>
      <c r="R5" s="36"/>
      <c r="S5" s="36" t="str">
        <f>S28&amp;"%"</f>
        <v>G%</v>
      </c>
      <c r="T5" s="11"/>
      <c r="U5" s="11"/>
      <c r="V5" s="23"/>
      <c r="Z5" s="36"/>
      <c r="AA5" s="36"/>
      <c r="AB5" s="36"/>
      <c r="AC5" s="36"/>
      <c r="AD5" s="36"/>
      <c r="AE5" s="36"/>
      <c r="AF5" s="36"/>
      <c r="AG5" s="37"/>
      <c r="AH5" s="38"/>
    </row>
    <row r="6" spans="1:40" hidden="1" outlineLevel="1">
      <c r="B6" s="20"/>
      <c r="C6" s="11"/>
      <c r="D6" s="11"/>
      <c r="E6" s="11"/>
      <c r="F6" s="39"/>
      <c r="G6" s="40"/>
      <c r="H6" s="36"/>
      <c r="I6" s="41">
        <f t="shared" ref="I6:Q6" ca="1" si="1">COLUMN(I6)-COLUMN(OFFSET($I6,0,-1))</f>
        <v>1</v>
      </c>
      <c r="J6" s="41">
        <f t="shared" ca="1" si="1"/>
        <v>2</v>
      </c>
      <c r="K6" s="41">
        <f t="shared" ca="1" si="1"/>
        <v>3</v>
      </c>
      <c r="L6" s="41">
        <f t="shared" ca="1" si="1"/>
        <v>4</v>
      </c>
      <c r="M6" s="41">
        <f t="shared" ca="1" si="1"/>
        <v>5</v>
      </c>
      <c r="N6" s="41">
        <f t="shared" ca="1" si="1"/>
        <v>6</v>
      </c>
      <c r="O6" s="41">
        <f t="shared" ca="1" si="1"/>
        <v>7</v>
      </c>
      <c r="P6" s="41">
        <f t="shared" ca="1" si="1"/>
        <v>8</v>
      </c>
      <c r="Q6" s="41">
        <f t="shared" ca="1" si="1"/>
        <v>9</v>
      </c>
      <c r="R6" s="41"/>
      <c r="S6" s="41">
        <f ca="1">COLUMN(S6)-COLUMN(OFFSET($I6,0,-1))</f>
        <v>11</v>
      </c>
      <c r="T6" s="11"/>
      <c r="U6" s="11"/>
      <c r="V6" s="23"/>
      <c r="Y6" s="36"/>
      <c r="Z6" s="36"/>
      <c r="AA6" s="36"/>
      <c r="AB6" s="36"/>
      <c r="AC6" s="36"/>
      <c r="AD6" s="36"/>
      <c r="AE6" s="36"/>
      <c r="AF6" s="36"/>
      <c r="AG6" s="37"/>
      <c r="AH6" s="38"/>
    </row>
    <row r="7" spans="1:40" collapsed="1">
      <c r="B7" s="42"/>
      <c r="C7" s="43" t="s">
        <v>14</v>
      </c>
      <c r="D7" s="43" t="s">
        <v>15</v>
      </c>
      <c r="E7" s="43"/>
      <c r="F7" s="44"/>
      <c r="G7" s="45"/>
      <c r="H7" s="45"/>
      <c r="I7" s="46"/>
      <c r="J7" s="47"/>
      <c r="K7" s="47"/>
      <c r="L7" s="47" t="s">
        <v>115</v>
      </c>
      <c r="M7" s="47"/>
      <c r="N7" s="47"/>
      <c r="O7" s="47"/>
      <c r="P7" s="47"/>
      <c r="Q7" s="47" t="str">
        <f>$L7</f>
        <v>Contr/Govt</v>
      </c>
      <c r="R7" s="47"/>
      <c r="S7" s="48"/>
      <c r="T7" s="11"/>
      <c r="U7" s="11"/>
      <c r="V7" s="23"/>
      <c r="X7" s="49"/>
      <c r="Y7" s="45"/>
      <c r="Z7" s="45" t="str">
        <f>L7</f>
        <v>Contr/Govt</v>
      </c>
      <c r="AA7" s="45"/>
      <c r="AB7" s="45"/>
      <c r="AC7" s="45"/>
      <c r="AD7" s="45" t="str">
        <f>Q7</f>
        <v>Contr/Govt</v>
      </c>
      <c r="AE7" s="45"/>
      <c r="AF7" s="50"/>
      <c r="AG7" s="21"/>
    </row>
    <row r="8" spans="1:40" ht="29.25" customHeight="1">
      <c r="B8" s="51" t="s">
        <v>116</v>
      </c>
      <c r="C8" s="52">
        <v>40057</v>
      </c>
      <c r="D8" s="53">
        <v>40421</v>
      </c>
      <c r="E8" s="54"/>
      <c r="F8" s="55"/>
      <c r="G8" s="56" t="s">
        <v>16</v>
      </c>
      <c r="H8" s="56" t="s">
        <v>17</v>
      </c>
      <c r="I8" s="57" t="s">
        <v>18</v>
      </c>
      <c r="J8" s="56" t="s">
        <v>19</v>
      </c>
      <c r="K8" s="56" t="s">
        <v>20</v>
      </c>
      <c r="L8" s="56" t="s">
        <v>21</v>
      </c>
      <c r="M8" s="56" t="s">
        <v>22</v>
      </c>
      <c r="N8" s="56" t="s">
        <v>23</v>
      </c>
      <c r="O8" s="56" t="s">
        <v>24</v>
      </c>
      <c r="P8" s="58" t="s">
        <v>25</v>
      </c>
      <c r="Q8" s="56" t="s">
        <v>26</v>
      </c>
      <c r="R8" s="56" t="s">
        <v>27</v>
      </c>
      <c r="S8" s="59" t="s">
        <v>28</v>
      </c>
      <c r="T8" s="11"/>
      <c r="U8" s="11"/>
      <c r="V8" s="23"/>
      <c r="X8" s="60" t="s">
        <v>29</v>
      </c>
      <c r="Y8" s="56" t="str">
        <f>K8</f>
        <v>Esc. Factor</v>
      </c>
      <c r="Z8" s="56" t="str">
        <f>L8</f>
        <v>PRB</v>
      </c>
      <c r="AA8" s="56" t="str">
        <f>M8</f>
        <v>Overhead</v>
      </c>
      <c r="AB8" s="56" t="str">
        <f>N8</f>
        <v>Overtime</v>
      </c>
      <c r="AC8" s="56" t="str">
        <f>P8</f>
        <v>DBA Insurance</v>
      </c>
      <c r="AD8" s="56" t="str">
        <f>Q8</f>
        <v>G&amp;A</v>
      </c>
      <c r="AE8" s="56" t="str">
        <f>R8</f>
        <v>Cost</v>
      </c>
      <c r="AF8" s="59" t="str">
        <f>S8</f>
        <v>Profit / Fee</v>
      </c>
      <c r="AG8" s="21"/>
    </row>
    <row r="9" spans="1:40">
      <c r="B9" s="20"/>
      <c r="C9" s="11"/>
      <c r="D9" s="11"/>
      <c r="E9" s="11"/>
      <c r="F9" s="55"/>
      <c r="G9" s="61" t="s">
        <v>117</v>
      </c>
      <c r="H9" s="62" t="s">
        <v>30</v>
      </c>
      <c r="I9" s="63" t="s">
        <v>30</v>
      </c>
      <c r="J9" s="64">
        <v>3.3000000000000002E-2</v>
      </c>
      <c r="K9" s="65">
        <v>1.0137499999999999</v>
      </c>
      <c r="L9" s="66">
        <v>0.42159999999999997</v>
      </c>
      <c r="M9" s="66">
        <v>0.1401</v>
      </c>
      <c r="N9" s="67">
        <v>0</v>
      </c>
      <c r="O9" s="67">
        <v>0</v>
      </c>
      <c r="P9" s="67">
        <v>0</v>
      </c>
      <c r="Q9" s="66">
        <v>9.5600000000000004E-2</v>
      </c>
      <c r="R9" s="68"/>
      <c r="S9" s="69">
        <v>0.15</v>
      </c>
      <c r="T9" s="11"/>
      <c r="U9" s="11"/>
      <c r="V9" s="23"/>
      <c r="X9" s="70">
        <f t="shared" ref="X9:X24" si="2">IF(J9="","",J9)</f>
        <v>3.3000000000000002E-2</v>
      </c>
      <c r="Y9" s="65">
        <f t="shared" ref="Y9:Y24" si="3">IF(K9="","",K9)</f>
        <v>1.0137499999999999</v>
      </c>
      <c r="Z9" s="66">
        <f t="shared" ref="Z9:Z24" si="4">IF(L9="","",L9)</f>
        <v>0.42159999999999997</v>
      </c>
      <c r="AA9" s="66">
        <f t="shared" ref="AA9:AA24" si="5">IF(M9="","",M9)</f>
        <v>0.1401</v>
      </c>
      <c r="AB9" s="66">
        <f t="shared" ref="AB9:AB24" si="6">IF(N9="","",N9)</f>
        <v>0</v>
      </c>
      <c r="AC9" s="66">
        <f t="shared" ref="AC9:AC24" si="7">IF(P9="","",P9)</f>
        <v>0</v>
      </c>
      <c r="AD9" s="66">
        <f t="shared" ref="AD9:AD24" si="8">IF(Q9="","",Q9)</f>
        <v>9.5600000000000004E-2</v>
      </c>
      <c r="AE9" s="68"/>
      <c r="AF9" s="71">
        <f t="shared" ref="AF9:AF24" si="9">IF(S9="","",S9)</f>
        <v>0.15</v>
      </c>
      <c r="AG9" s="21"/>
    </row>
    <row r="10" spans="1:40" ht="15" customHeight="1">
      <c r="B10" s="20"/>
      <c r="C10" s="11"/>
      <c r="D10" s="11"/>
      <c r="E10" s="11"/>
      <c r="F10" s="55"/>
      <c r="G10" s="72" t="str">
        <f>G$9</f>
        <v>INTL</v>
      </c>
      <c r="H10" s="73" t="s">
        <v>31</v>
      </c>
      <c r="I10" s="74" t="s">
        <v>31</v>
      </c>
      <c r="J10" s="64">
        <v>3.3000000000000002E-2</v>
      </c>
      <c r="K10" s="65">
        <v>1.0137499999999999</v>
      </c>
      <c r="L10" s="66">
        <v>0.42159999999999997</v>
      </c>
      <c r="M10" s="66">
        <v>0</v>
      </c>
      <c r="N10" s="75">
        <v>0</v>
      </c>
      <c r="O10" s="75">
        <v>0</v>
      </c>
      <c r="P10" s="75">
        <v>0</v>
      </c>
      <c r="Q10" s="66">
        <v>9.5600000000000004E-2</v>
      </c>
      <c r="R10" s="76"/>
      <c r="S10" s="77">
        <f t="shared" ref="S10:S22" si="10">S9</f>
        <v>0.15</v>
      </c>
      <c r="T10" s="11"/>
      <c r="U10" s="11"/>
      <c r="V10" s="23"/>
      <c r="X10" s="78">
        <f t="shared" si="2"/>
        <v>3.3000000000000002E-2</v>
      </c>
      <c r="Y10" s="79">
        <f t="shared" si="3"/>
        <v>1.0137499999999999</v>
      </c>
      <c r="Z10" s="66">
        <f t="shared" si="4"/>
        <v>0.42159999999999997</v>
      </c>
      <c r="AA10" s="66">
        <f t="shared" si="5"/>
        <v>0</v>
      </c>
      <c r="AB10" s="80">
        <f t="shared" si="6"/>
        <v>0</v>
      </c>
      <c r="AC10" s="80">
        <f t="shared" si="7"/>
        <v>0</v>
      </c>
      <c r="AD10" s="66">
        <f t="shared" si="8"/>
        <v>9.5600000000000004E-2</v>
      </c>
      <c r="AE10" s="76"/>
      <c r="AF10" s="81">
        <f t="shared" si="9"/>
        <v>0.15</v>
      </c>
      <c r="AG10" s="21"/>
    </row>
    <row r="11" spans="1:40" hidden="1" outlineLevel="1">
      <c r="B11" s="20"/>
      <c r="C11" s="11"/>
      <c r="D11" s="11"/>
      <c r="E11" s="11"/>
      <c r="F11" s="55"/>
      <c r="G11" s="72" t="str">
        <f>G$9</f>
        <v>INTL</v>
      </c>
      <c r="H11" s="73" t="str">
        <f>H$9</f>
        <v>Contr</v>
      </c>
      <c r="I11" s="74" t="s">
        <v>32</v>
      </c>
      <c r="J11" s="82">
        <v>0</v>
      </c>
      <c r="K11" s="79">
        <v>1</v>
      </c>
      <c r="L11" s="66">
        <v>0.42159999999999997</v>
      </c>
      <c r="M11" s="66">
        <v>0.1401</v>
      </c>
      <c r="N11" s="67">
        <v>0</v>
      </c>
      <c r="O11" s="75">
        <v>0</v>
      </c>
      <c r="P11" s="75">
        <v>0</v>
      </c>
      <c r="Q11" s="66">
        <v>9.5600000000000004E-2</v>
      </c>
      <c r="R11" s="76"/>
      <c r="S11" s="77">
        <f t="shared" si="10"/>
        <v>0.15</v>
      </c>
      <c r="T11" s="11"/>
      <c r="U11" s="11"/>
      <c r="V11" s="23"/>
      <c r="X11" s="78">
        <f t="shared" si="2"/>
        <v>0</v>
      </c>
      <c r="Y11" s="79">
        <f t="shared" si="3"/>
        <v>1</v>
      </c>
      <c r="Z11" s="66">
        <f t="shared" si="4"/>
        <v>0.42159999999999997</v>
      </c>
      <c r="AA11" s="66">
        <f t="shared" si="5"/>
        <v>0.1401</v>
      </c>
      <c r="AB11" s="66">
        <f t="shared" si="6"/>
        <v>0</v>
      </c>
      <c r="AC11" s="80">
        <f t="shared" si="7"/>
        <v>0</v>
      </c>
      <c r="AD11" s="66">
        <f t="shared" si="8"/>
        <v>9.5600000000000004E-2</v>
      </c>
      <c r="AE11" s="76"/>
      <c r="AF11" s="81">
        <f t="shared" si="9"/>
        <v>0.15</v>
      </c>
      <c r="AG11" s="21"/>
    </row>
    <row r="12" spans="1:40" hidden="1" outlineLevel="1">
      <c r="B12" s="20"/>
      <c r="C12" s="11"/>
      <c r="D12" s="11"/>
      <c r="E12" s="11"/>
      <c r="F12" s="55"/>
      <c r="G12" s="72" t="str">
        <f>G$9</f>
        <v>INTL</v>
      </c>
      <c r="H12" s="73" t="str">
        <f>H$10</f>
        <v>Govt</v>
      </c>
      <c r="I12" s="74" t="s">
        <v>33</v>
      </c>
      <c r="J12" s="82">
        <v>0</v>
      </c>
      <c r="K12" s="79">
        <v>1</v>
      </c>
      <c r="L12" s="66">
        <v>0.42159999999999997</v>
      </c>
      <c r="M12" s="66">
        <v>0</v>
      </c>
      <c r="N12" s="75">
        <v>0</v>
      </c>
      <c r="O12" s="75">
        <v>0</v>
      </c>
      <c r="P12" s="75">
        <v>0</v>
      </c>
      <c r="Q12" s="66">
        <v>9.5600000000000004E-2</v>
      </c>
      <c r="R12" s="76"/>
      <c r="S12" s="77">
        <f t="shared" si="10"/>
        <v>0.15</v>
      </c>
      <c r="T12" s="11"/>
      <c r="U12" s="11"/>
      <c r="V12" s="23"/>
      <c r="X12" s="78">
        <f t="shared" si="2"/>
        <v>0</v>
      </c>
      <c r="Y12" s="79">
        <f t="shared" si="3"/>
        <v>1</v>
      </c>
      <c r="Z12" s="66">
        <f t="shared" si="4"/>
        <v>0.42159999999999997</v>
      </c>
      <c r="AA12" s="66">
        <f t="shared" si="5"/>
        <v>0</v>
      </c>
      <c r="AB12" s="80">
        <f t="shared" si="6"/>
        <v>0</v>
      </c>
      <c r="AC12" s="80">
        <f t="shared" si="7"/>
        <v>0</v>
      </c>
      <c r="AD12" s="66">
        <f t="shared" si="8"/>
        <v>9.5600000000000004E-2</v>
      </c>
      <c r="AE12" s="76"/>
      <c r="AF12" s="81">
        <f t="shared" si="9"/>
        <v>0.15</v>
      </c>
      <c r="AG12" s="21"/>
    </row>
    <row r="13" spans="1:40" hidden="1" outlineLevel="1">
      <c r="B13" s="20"/>
      <c r="C13" s="11"/>
      <c r="D13" s="11"/>
      <c r="E13" s="11"/>
      <c r="F13" s="55"/>
      <c r="G13" s="72" t="s">
        <v>118</v>
      </c>
      <c r="H13" s="73" t="str">
        <f>H$9</f>
        <v>Contr</v>
      </c>
      <c r="I13" s="74" t="s">
        <v>34</v>
      </c>
      <c r="J13" s="64">
        <v>3.3000000000000002E-2</v>
      </c>
      <c r="K13" s="65">
        <v>1.0137499999999999</v>
      </c>
      <c r="L13" s="66">
        <v>0.35099999999999998</v>
      </c>
      <c r="M13" s="66">
        <v>0.17249999999999999</v>
      </c>
      <c r="N13" s="67">
        <v>0</v>
      </c>
      <c r="O13" s="67">
        <v>0</v>
      </c>
      <c r="P13" s="67">
        <v>0</v>
      </c>
      <c r="Q13" s="66">
        <v>9.4E-2</v>
      </c>
      <c r="R13" s="76"/>
      <c r="S13" s="77">
        <f t="shared" si="10"/>
        <v>0.15</v>
      </c>
      <c r="T13" s="11"/>
      <c r="U13" s="11"/>
      <c r="V13" s="23"/>
      <c r="X13" s="78">
        <f t="shared" si="2"/>
        <v>3.3000000000000002E-2</v>
      </c>
      <c r="Y13" s="79">
        <f t="shared" si="3"/>
        <v>1.0137499999999999</v>
      </c>
      <c r="Z13" s="66">
        <f t="shared" si="4"/>
        <v>0.35099999999999998</v>
      </c>
      <c r="AA13" s="66">
        <f t="shared" si="5"/>
        <v>0.17249999999999999</v>
      </c>
      <c r="AB13" s="66">
        <f t="shared" si="6"/>
        <v>0</v>
      </c>
      <c r="AC13" s="66">
        <f t="shared" si="7"/>
        <v>0</v>
      </c>
      <c r="AD13" s="66">
        <f t="shared" si="8"/>
        <v>9.4E-2</v>
      </c>
      <c r="AE13" s="76"/>
      <c r="AF13" s="81">
        <f t="shared" si="9"/>
        <v>0.15</v>
      </c>
      <c r="AG13" s="21"/>
    </row>
    <row r="14" spans="1:40" hidden="1" outlineLevel="1">
      <c r="B14" s="20"/>
      <c r="C14" s="11"/>
      <c r="D14" s="11"/>
      <c r="E14" s="11"/>
      <c r="F14" s="55"/>
      <c r="G14" s="72" t="str">
        <f>G13</f>
        <v>ESD</v>
      </c>
      <c r="H14" s="73" t="str">
        <f>H$10</f>
        <v>Govt</v>
      </c>
      <c r="I14" s="74" t="s">
        <v>35</v>
      </c>
      <c r="J14" s="64">
        <v>3.3000000000000002E-2</v>
      </c>
      <c r="K14" s="65">
        <v>1.0137499999999999</v>
      </c>
      <c r="L14" s="66">
        <v>0.35099999999999998</v>
      </c>
      <c r="M14" s="66">
        <v>3.1E-2</v>
      </c>
      <c r="N14" s="75">
        <v>0</v>
      </c>
      <c r="O14" s="75">
        <v>0</v>
      </c>
      <c r="P14" s="75">
        <v>0</v>
      </c>
      <c r="Q14" s="66">
        <v>9.4E-2</v>
      </c>
      <c r="R14" s="76"/>
      <c r="S14" s="77">
        <f t="shared" si="10"/>
        <v>0.15</v>
      </c>
      <c r="T14" s="11"/>
      <c r="U14" s="11"/>
      <c r="V14" s="23"/>
      <c r="X14" s="78">
        <f t="shared" si="2"/>
        <v>3.3000000000000002E-2</v>
      </c>
      <c r="Y14" s="79">
        <f t="shared" si="3"/>
        <v>1.0137499999999999</v>
      </c>
      <c r="Z14" s="66">
        <f t="shared" si="4"/>
        <v>0.35099999999999998</v>
      </c>
      <c r="AA14" s="66">
        <f t="shared" si="5"/>
        <v>3.1E-2</v>
      </c>
      <c r="AB14" s="80">
        <f t="shared" si="6"/>
        <v>0</v>
      </c>
      <c r="AC14" s="80">
        <f t="shared" si="7"/>
        <v>0</v>
      </c>
      <c r="AD14" s="66">
        <f t="shared" si="8"/>
        <v>9.4E-2</v>
      </c>
      <c r="AE14" s="76"/>
      <c r="AF14" s="81">
        <f t="shared" si="9"/>
        <v>0.15</v>
      </c>
      <c r="AG14" s="21"/>
    </row>
    <row r="15" spans="1:40" hidden="1" outlineLevel="1">
      <c r="B15" s="20"/>
      <c r="C15" s="11"/>
      <c r="D15" s="11"/>
      <c r="E15" s="11"/>
      <c r="F15" s="55"/>
      <c r="G15" s="72" t="s">
        <v>118</v>
      </c>
      <c r="H15" s="73" t="str">
        <f>H$9</f>
        <v>Contr</v>
      </c>
      <c r="I15" s="74" t="s">
        <v>36</v>
      </c>
      <c r="J15" s="64">
        <v>3.3000000000000002E-2</v>
      </c>
      <c r="K15" s="65">
        <v>1.0137499999999999</v>
      </c>
      <c r="L15" s="66">
        <v>0.35099999999999998</v>
      </c>
      <c r="M15" s="66">
        <v>0.17249999999999999</v>
      </c>
      <c r="N15" s="67">
        <v>0</v>
      </c>
      <c r="O15" s="67">
        <v>0</v>
      </c>
      <c r="P15" s="67">
        <v>0</v>
      </c>
      <c r="Q15" s="66">
        <v>9.4E-2</v>
      </c>
      <c r="R15" s="76"/>
      <c r="S15" s="77">
        <f t="shared" si="10"/>
        <v>0.15</v>
      </c>
      <c r="T15" s="11"/>
      <c r="U15" s="11"/>
      <c r="V15" s="23"/>
      <c r="X15" s="78">
        <f t="shared" si="2"/>
        <v>3.3000000000000002E-2</v>
      </c>
      <c r="Y15" s="79">
        <f t="shared" si="3"/>
        <v>1.0137499999999999</v>
      </c>
      <c r="Z15" s="66">
        <f t="shared" si="4"/>
        <v>0.35099999999999998</v>
      </c>
      <c r="AA15" s="66">
        <f t="shared" si="5"/>
        <v>0.17249999999999999</v>
      </c>
      <c r="AB15" s="66">
        <f t="shared" si="6"/>
        <v>0</v>
      </c>
      <c r="AC15" s="66">
        <f t="shared" si="7"/>
        <v>0</v>
      </c>
      <c r="AD15" s="66">
        <f t="shared" si="8"/>
        <v>9.4E-2</v>
      </c>
      <c r="AE15" s="76"/>
      <c r="AF15" s="81">
        <f t="shared" si="9"/>
        <v>0.15</v>
      </c>
      <c r="AG15" s="21"/>
    </row>
    <row r="16" spans="1:40" hidden="1" outlineLevel="1">
      <c r="B16" s="20"/>
      <c r="C16" s="11"/>
      <c r="D16" s="11"/>
      <c r="E16" s="11"/>
      <c r="F16" s="55"/>
      <c r="G16" s="72" t="str">
        <f>G15</f>
        <v>ESD</v>
      </c>
      <c r="H16" s="73" t="str">
        <f>H$10</f>
        <v>Govt</v>
      </c>
      <c r="I16" s="74" t="s">
        <v>37</v>
      </c>
      <c r="J16" s="64">
        <v>3.3000000000000002E-2</v>
      </c>
      <c r="K16" s="65">
        <v>1.0137499999999999</v>
      </c>
      <c r="L16" s="66">
        <v>0.35099999999999998</v>
      </c>
      <c r="M16" s="66">
        <v>3.1E-2</v>
      </c>
      <c r="N16" s="75">
        <v>0</v>
      </c>
      <c r="O16" s="75">
        <v>0</v>
      </c>
      <c r="P16" s="75">
        <v>0</v>
      </c>
      <c r="Q16" s="66">
        <v>9.4E-2</v>
      </c>
      <c r="R16" s="76"/>
      <c r="S16" s="77">
        <f t="shared" si="10"/>
        <v>0.15</v>
      </c>
      <c r="T16" s="11"/>
      <c r="U16" s="11"/>
      <c r="V16" s="23"/>
      <c r="X16" s="78">
        <f t="shared" si="2"/>
        <v>3.3000000000000002E-2</v>
      </c>
      <c r="Y16" s="79">
        <f t="shared" si="3"/>
        <v>1.0137499999999999</v>
      </c>
      <c r="Z16" s="66">
        <f t="shared" si="4"/>
        <v>0.35099999999999998</v>
      </c>
      <c r="AA16" s="66">
        <f t="shared" si="5"/>
        <v>3.1E-2</v>
      </c>
      <c r="AB16" s="80">
        <f t="shared" si="6"/>
        <v>0</v>
      </c>
      <c r="AC16" s="80">
        <f t="shared" si="7"/>
        <v>0</v>
      </c>
      <c r="AD16" s="66">
        <f t="shared" si="8"/>
        <v>9.4E-2</v>
      </c>
      <c r="AE16" s="76"/>
      <c r="AF16" s="81">
        <f t="shared" si="9"/>
        <v>0.15</v>
      </c>
      <c r="AG16" s="21"/>
    </row>
    <row r="17" spans="2:40" hidden="1" outlineLevel="1">
      <c r="B17" s="20"/>
      <c r="C17" s="11"/>
      <c r="D17" s="11"/>
      <c r="E17" s="11"/>
      <c r="F17" s="55"/>
      <c r="G17" s="72" t="str">
        <f>G$9</f>
        <v>INTL</v>
      </c>
      <c r="H17" s="73" t="str">
        <f>H$9</f>
        <v>Contr</v>
      </c>
      <c r="I17" s="74" t="s">
        <v>38</v>
      </c>
      <c r="J17" s="64">
        <v>3.3000000000000002E-2</v>
      </c>
      <c r="K17" s="65">
        <v>1.0137499999999999</v>
      </c>
      <c r="L17" s="66">
        <v>0.42159999999999997</v>
      </c>
      <c r="M17" s="66">
        <v>0.1401</v>
      </c>
      <c r="N17" s="75">
        <v>0.5</v>
      </c>
      <c r="O17" s="75">
        <v>0</v>
      </c>
      <c r="P17" s="75">
        <v>0</v>
      </c>
      <c r="Q17" s="66">
        <v>9.5600000000000004E-2</v>
      </c>
      <c r="R17" s="76"/>
      <c r="S17" s="77">
        <f t="shared" si="10"/>
        <v>0.15</v>
      </c>
      <c r="T17" s="11"/>
      <c r="U17" s="11"/>
      <c r="V17" s="23"/>
      <c r="X17" s="78">
        <f t="shared" si="2"/>
        <v>3.3000000000000002E-2</v>
      </c>
      <c r="Y17" s="79">
        <f t="shared" si="3"/>
        <v>1.0137499999999999</v>
      </c>
      <c r="Z17" s="66">
        <f t="shared" si="4"/>
        <v>0.42159999999999997</v>
      </c>
      <c r="AA17" s="66">
        <f t="shared" si="5"/>
        <v>0.1401</v>
      </c>
      <c r="AB17" s="80">
        <f t="shared" si="6"/>
        <v>0.5</v>
      </c>
      <c r="AC17" s="80">
        <f t="shared" si="7"/>
        <v>0</v>
      </c>
      <c r="AD17" s="66">
        <f t="shared" si="8"/>
        <v>9.5600000000000004E-2</v>
      </c>
      <c r="AE17" s="76"/>
      <c r="AF17" s="81">
        <f t="shared" si="9"/>
        <v>0.15</v>
      </c>
      <c r="AG17" s="21"/>
    </row>
    <row r="18" spans="2:40" hidden="1" outlineLevel="1">
      <c r="B18" s="20"/>
      <c r="C18" s="11"/>
      <c r="D18" s="11"/>
      <c r="E18" s="11"/>
      <c r="F18" s="55"/>
      <c r="G18" s="72" t="str">
        <f t="shared" ref="G18:G24" si="11">G$9</f>
        <v>INTL</v>
      </c>
      <c r="H18" s="73" t="str">
        <f>H$10</f>
        <v>Govt</v>
      </c>
      <c r="I18" s="74" t="s">
        <v>39</v>
      </c>
      <c r="J18" s="64">
        <v>3.3000000000000002E-2</v>
      </c>
      <c r="K18" s="65">
        <v>1.0137499999999999</v>
      </c>
      <c r="L18" s="66">
        <v>0.42159999999999997</v>
      </c>
      <c r="M18" s="66">
        <v>0</v>
      </c>
      <c r="N18" s="75">
        <v>0.5</v>
      </c>
      <c r="O18" s="75">
        <v>0</v>
      </c>
      <c r="P18" s="75">
        <v>0</v>
      </c>
      <c r="Q18" s="66">
        <v>9.5600000000000004E-2</v>
      </c>
      <c r="R18" s="76"/>
      <c r="S18" s="77">
        <f t="shared" si="10"/>
        <v>0.15</v>
      </c>
      <c r="T18" s="11"/>
      <c r="U18" s="11"/>
      <c r="V18" s="23"/>
      <c r="X18" s="78">
        <f t="shared" si="2"/>
        <v>3.3000000000000002E-2</v>
      </c>
      <c r="Y18" s="79">
        <f t="shared" si="3"/>
        <v>1.0137499999999999</v>
      </c>
      <c r="Z18" s="66">
        <f t="shared" si="4"/>
        <v>0.42159999999999997</v>
      </c>
      <c r="AA18" s="66">
        <f t="shared" si="5"/>
        <v>0</v>
      </c>
      <c r="AB18" s="80">
        <f t="shared" si="6"/>
        <v>0.5</v>
      </c>
      <c r="AC18" s="80">
        <f t="shared" si="7"/>
        <v>0</v>
      </c>
      <c r="AD18" s="66">
        <f t="shared" si="8"/>
        <v>9.5600000000000004E-2</v>
      </c>
      <c r="AE18" s="76"/>
      <c r="AF18" s="81">
        <f t="shared" si="9"/>
        <v>0.15</v>
      </c>
      <c r="AG18" s="21"/>
    </row>
    <row r="19" spans="2:40" hidden="1" outlineLevel="1">
      <c r="B19" s="20"/>
      <c r="C19" s="11"/>
      <c r="D19" s="11"/>
      <c r="E19" s="11"/>
      <c r="F19" s="55"/>
      <c r="G19" s="72" t="str">
        <f t="shared" si="11"/>
        <v>INTL</v>
      </c>
      <c r="H19" s="73" t="str">
        <f>H$9</f>
        <v>Contr</v>
      </c>
      <c r="I19" s="74" t="s">
        <v>40</v>
      </c>
      <c r="J19" s="82">
        <v>0</v>
      </c>
      <c r="K19" s="79">
        <v>1</v>
      </c>
      <c r="L19" s="66">
        <v>0.42159999999999997</v>
      </c>
      <c r="M19" s="66">
        <v>0.1401</v>
      </c>
      <c r="N19" s="67">
        <v>0.5</v>
      </c>
      <c r="O19" s="67">
        <v>0</v>
      </c>
      <c r="P19" s="67">
        <v>0</v>
      </c>
      <c r="Q19" s="66">
        <v>9.5600000000000004E-2</v>
      </c>
      <c r="R19" s="76"/>
      <c r="S19" s="77">
        <f t="shared" si="10"/>
        <v>0.15</v>
      </c>
      <c r="T19" s="11"/>
      <c r="U19" s="11"/>
      <c r="V19" s="23"/>
      <c r="X19" s="78">
        <f t="shared" si="2"/>
        <v>0</v>
      </c>
      <c r="Y19" s="79">
        <f t="shared" si="3"/>
        <v>1</v>
      </c>
      <c r="Z19" s="66">
        <f t="shared" si="4"/>
        <v>0.42159999999999997</v>
      </c>
      <c r="AA19" s="66">
        <f t="shared" si="5"/>
        <v>0.1401</v>
      </c>
      <c r="AB19" s="66">
        <f t="shared" si="6"/>
        <v>0.5</v>
      </c>
      <c r="AC19" s="66">
        <f t="shared" si="7"/>
        <v>0</v>
      </c>
      <c r="AD19" s="66">
        <f t="shared" si="8"/>
        <v>9.5600000000000004E-2</v>
      </c>
      <c r="AE19" s="76"/>
      <c r="AF19" s="81">
        <f t="shared" si="9"/>
        <v>0.15</v>
      </c>
      <c r="AG19" s="21"/>
    </row>
    <row r="20" spans="2:40" hidden="1" outlineLevel="1">
      <c r="B20" s="20"/>
      <c r="C20" s="11"/>
      <c r="D20" s="11"/>
      <c r="E20" s="11"/>
      <c r="F20" s="55"/>
      <c r="G20" s="72" t="str">
        <f t="shared" si="11"/>
        <v>INTL</v>
      </c>
      <c r="H20" s="73" t="str">
        <f>H$10</f>
        <v>Govt</v>
      </c>
      <c r="I20" s="74" t="s">
        <v>41</v>
      </c>
      <c r="J20" s="82">
        <v>0</v>
      </c>
      <c r="K20" s="79">
        <v>1</v>
      </c>
      <c r="L20" s="66">
        <v>0.42159999999999997</v>
      </c>
      <c r="M20" s="66">
        <v>0</v>
      </c>
      <c r="N20" s="75">
        <v>0.5</v>
      </c>
      <c r="O20" s="75">
        <v>0</v>
      </c>
      <c r="P20" s="75">
        <v>0</v>
      </c>
      <c r="Q20" s="66">
        <v>9.5600000000000004E-2</v>
      </c>
      <c r="R20" s="76"/>
      <c r="S20" s="77">
        <f t="shared" si="10"/>
        <v>0.15</v>
      </c>
      <c r="T20" s="11"/>
      <c r="U20" s="11"/>
      <c r="V20" s="23"/>
      <c r="X20" s="78">
        <f t="shared" si="2"/>
        <v>0</v>
      </c>
      <c r="Y20" s="79">
        <f t="shared" si="3"/>
        <v>1</v>
      </c>
      <c r="Z20" s="66">
        <f t="shared" si="4"/>
        <v>0.42159999999999997</v>
      </c>
      <c r="AA20" s="66">
        <f t="shared" si="5"/>
        <v>0</v>
      </c>
      <c r="AB20" s="80">
        <f t="shared" si="6"/>
        <v>0.5</v>
      </c>
      <c r="AC20" s="80">
        <f t="shared" si="7"/>
        <v>0</v>
      </c>
      <c r="AD20" s="66">
        <f t="shared" si="8"/>
        <v>9.5600000000000004E-2</v>
      </c>
      <c r="AE20" s="76"/>
      <c r="AF20" s="81">
        <f t="shared" si="9"/>
        <v>0.15</v>
      </c>
      <c r="AG20" s="21"/>
    </row>
    <row r="21" spans="2:40" collapsed="1">
      <c r="B21" s="20"/>
      <c r="C21" s="11"/>
      <c r="D21" s="11"/>
      <c r="E21" s="11"/>
      <c r="F21" s="55"/>
      <c r="G21" s="61" t="str">
        <f t="shared" si="11"/>
        <v>INTL</v>
      </c>
      <c r="H21" s="62" t="s">
        <v>115</v>
      </c>
      <c r="I21" s="83" t="s">
        <v>42</v>
      </c>
      <c r="J21" s="64">
        <v>0</v>
      </c>
      <c r="K21" s="65">
        <v>1</v>
      </c>
      <c r="L21" s="66"/>
      <c r="M21" s="66">
        <v>3.1E-2</v>
      </c>
      <c r="N21" s="67">
        <v>0</v>
      </c>
      <c r="O21" s="67">
        <v>0</v>
      </c>
      <c r="P21" s="67">
        <v>0</v>
      </c>
      <c r="Q21" s="66">
        <v>9.5600000000000004E-2</v>
      </c>
      <c r="R21" s="68"/>
      <c r="S21" s="77">
        <f t="shared" si="10"/>
        <v>0.15</v>
      </c>
      <c r="T21" s="11">
        <f>ROUND(((1+$M$21)+(($M$21)*$Q$21))*(1+$S$21),4)</f>
        <v>1.1891</v>
      </c>
      <c r="U21" s="84"/>
      <c r="V21" s="23"/>
      <c r="X21" s="85">
        <f t="shared" si="2"/>
        <v>0</v>
      </c>
      <c r="Y21" s="65">
        <f t="shared" si="3"/>
        <v>1</v>
      </c>
      <c r="Z21" s="66" t="str">
        <f t="shared" si="4"/>
        <v/>
      </c>
      <c r="AA21" s="66">
        <f t="shared" si="5"/>
        <v>3.1E-2</v>
      </c>
      <c r="AB21" s="66">
        <f t="shared" si="6"/>
        <v>0</v>
      </c>
      <c r="AC21" s="66">
        <f t="shared" si="7"/>
        <v>0</v>
      </c>
      <c r="AD21" s="66">
        <f t="shared" si="8"/>
        <v>9.5600000000000004E-2</v>
      </c>
      <c r="AE21" s="68"/>
      <c r="AF21" s="81">
        <f t="shared" si="9"/>
        <v>0.15</v>
      </c>
      <c r="AG21" s="21"/>
    </row>
    <row r="22" spans="2:40">
      <c r="B22" s="20"/>
      <c r="C22" s="11"/>
      <c r="D22" s="11"/>
      <c r="E22" s="11"/>
      <c r="F22" s="55"/>
      <c r="G22" s="72" t="str">
        <f t="shared" si="11"/>
        <v>INTL</v>
      </c>
      <c r="H22" s="73" t="str">
        <f>H21</f>
        <v>Contr/Govt</v>
      </c>
      <c r="I22" s="86" t="s">
        <v>43</v>
      </c>
      <c r="J22" s="87">
        <v>0</v>
      </c>
      <c r="K22" s="88">
        <f>K21</f>
        <v>1</v>
      </c>
      <c r="L22" s="89"/>
      <c r="M22" s="90">
        <v>3.1E-2</v>
      </c>
      <c r="N22" s="91">
        <v>0</v>
      </c>
      <c r="O22" s="91">
        <v>0</v>
      </c>
      <c r="P22" s="91">
        <v>0</v>
      </c>
      <c r="Q22" s="90">
        <v>9.5600000000000004E-2</v>
      </c>
      <c r="R22" s="92"/>
      <c r="S22" s="93">
        <f t="shared" si="10"/>
        <v>0.15</v>
      </c>
      <c r="T22" s="11"/>
      <c r="U22" s="11"/>
      <c r="V22" s="23"/>
      <c r="X22" s="94">
        <f t="shared" si="2"/>
        <v>0</v>
      </c>
      <c r="Y22" s="88">
        <f t="shared" si="3"/>
        <v>1</v>
      </c>
      <c r="Z22" s="89" t="str">
        <f t="shared" si="4"/>
        <v/>
      </c>
      <c r="AA22" s="90">
        <f t="shared" si="5"/>
        <v>3.1E-2</v>
      </c>
      <c r="AB22" s="89">
        <f t="shared" si="6"/>
        <v>0</v>
      </c>
      <c r="AC22" s="89">
        <f t="shared" si="7"/>
        <v>0</v>
      </c>
      <c r="AD22" s="90">
        <f t="shared" si="8"/>
        <v>9.5600000000000004E-2</v>
      </c>
      <c r="AE22" s="92"/>
      <c r="AF22" s="95">
        <f t="shared" si="9"/>
        <v>0.15</v>
      </c>
      <c r="AG22" s="21"/>
    </row>
    <row r="23" spans="2:40">
      <c r="B23" s="20"/>
      <c r="C23" s="11"/>
      <c r="D23" s="11"/>
      <c r="E23" s="11"/>
      <c r="F23" s="55"/>
      <c r="G23" s="72" t="str">
        <f t="shared" si="11"/>
        <v>INTL</v>
      </c>
      <c r="H23" s="73" t="str">
        <f>H22</f>
        <v>Contr/Govt</v>
      </c>
      <c r="I23" s="63" t="s">
        <v>44</v>
      </c>
      <c r="J23" s="96">
        <v>0</v>
      </c>
      <c r="K23" s="97">
        <v>1</v>
      </c>
      <c r="L23" s="98"/>
      <c r="M23" s="98">
        <v>3.1E-2</v>
      </c>
      <c r="N23" s="99">
        <v>0</v>
      </c>
      <c r="O23" s="99">
        <v>0</v>
      </c>
      <c r="P23" s="99">
        <v>0</v>
      </c>
      <c r="Q23" s="98">
        <v>9.5600000000000004E-2</v>
      </c>
      <c r="R23" s="100"/>
      <c r="S23" s="69">
        <v>0</v>
      </c>
      <c r="T23" s="11"/>
      <c r="U23" s="11"/>
      <c r="V23" s="23"/>
      <c r="X23" s="101">
        <f t="shared" si="2"/>
        <v>0</v>
      </c>
      <c r="Y23" s="97">
        <f t="shared" si="3"/>
        <v>1</v>
      </c>
      <c r="Z23" s="98" t="str">
        <f t="shared" si="4"/>
        <v/>
      </c>
      <c r="AA23" s="98">
        <f t="shared" si="5"/>
        <v>3.1E-2</v>
      </c>
      <c r="AB23" s="98">
        <f t="shared" si="6"/>
        <v>0</v>
      </c>
      <c r="AC23" s="98">
        <f t="shared" si="7"/>
        <v>0</v>
      </c>
      <c r="AD23" s="98">
        <f t="shared" si="8"/>
        <v>9.5600000000000004E-2</v>
      </c>
      <c r="AE23" s="100"/>
      <c r="AF23" s="102">
        <f t="shared" si="9"/>
        <v>0</v>
      </c>
      <c r="AG23" s="21"/>
    </row>
    <row r="24" spans="2:40">
      <c r="B24" s="20"/>
      <c r="C24" s="11"/>
      <c r="D24" s="11"/>
      <c r="E24" s="11"/>
      <c r="F24" s="55"/>
      <c r="G24" s="103" t="str">
        <f t="shared" si="11"/>
        <v>INTL</v>
      </c>
      <c r="H24" s="104" t="str">
        <f>H23</f>
        <v>Contr/Govt</v>
      </c>
      <c r="I24" s="105" t="s">
        <v>45</v>
      </c>
      <c r="J24" s="106">
        <v>0</v>
      </c>
      <c r="K24" s="107">
        <v>1</v>
      </c>
      <c r="L24" s="108"/>
      <c r="M24" s="109">
        <f>IF(OR($G$24="MBI - FT",$G$24="MBI - PT"),M23,0)</f>
        <v>0</v>
      </c>
      <c r="N24" s="110">
        <v>0</v>
      </c>
      <c r="O24" s="110">
        <v>0</v>
      </c>
      <c r="P24" s="110">
        <v>0</v>
      </c>
      <c r="Q24" s="109">
        <v>9.5600000000000004E-2</v>
      </c>
      <c r="R24" s="111"/>
      <c r="S24" s="112">
        <v>0</v>
      </c>
      <c r="T24" s="11"/>
      <c r="U24" s="11"/>
      <c r="V24" s="23"/>
      <c r="X24" s="113">
        <f t="shared" si="2"/>
        <v>0</v>
      </c>
      <c r="Y24" s="107">
        <f t="shared" si="3"/>
        <v>1</v>
      </c>
      <c r="Z24" s="108" t="str">
        <f t="shared" si="4"/>
        <v/>
      </c>
      <c r="AA24" s="109">
        <f t="shared" si="5"/>
        <v>0</v>
      </c>
      <c r="AB24" s="108">
        <f t="shared" si="6"/>
        <v>0</v>
      </c>
      <c r="AC24" s="108">
        <f t="shared" si="7"/>
        <v>0</v>
      </c>
      <c r="AD24" s="109">
        <f t="shared" si="8"/>
        <v>9.5600000000000004E-2</v>
      </c>
      <c r="AE24" s="111"/>
      <c r="AF24" s="114">
        <f t="shared" si="9"/>
        <v>0</v>
      </c>
      <c r="AG24" s="21"/>
    </row>
    <row r="25" spans="2:40">
      <c r="B25" s="20"/>
      <c r="C25" s="11"/>
      <c r="D25" s="11"/>
      <c r="E25" s="11"/>
      <c r="F25" s="11"/>
      <c r="G25" s="115"/>
      <c r="H25" s="115"/>
      <c r="I25" s="115"/>
      <c r="J25" s="115"/>
      <c r="K25" s="115"/>
      <c r="L25" s="115"/>
      <c r="M25" s="115"/>
      <c r="N25" s="115"/>
      <c r="O25" s="116"/>
      <c r="P25" s="115"/>
      <c r="Q25" s="115"/>
      <c r="R25" s="115"/>
      <c r="S25" s="115"/>
      <c r="T25" s="11"/>
      <c r="U25" s="117"/>
      <c r="V25" s="23"/>
      <c r="Y25" s="11"/>
      <c r="Z25" s="11"/>
      <c r="AA25" s="11"/>
      <c r="AB25" s="11"/>
      <c r="AC25" s="11"/>
      <c r="AD25" s="11"/>
      <c r="AE25" s="11"/>
      <c r="AF25" s="11"/>
      <c r="AG25" s="11"/>
      <c r="AM25" s="118"/>
      <c r="AN25" s="118"/>
    </row>
    <row r="26" spans="2:40" hidden="1" outlineLevel="1">
      <c r="B26" s="20"/>
      <c r="C26" s="11"/>
      <c r="D26" s="11"/>
      <c r="E26" s="11"/>
      <c r="F26" s="11"/>
      <c r="G26" s="11"/>
      <c r="H26" s="11"/>
      <c r="I26" s="11"/>
      <c r="J26" s="119"/>
      <c r="K26" s="120" t="str">
        <f>J$28&amp;"*"&amp;K$5</f>
        <v>A*B%</v>
      </c>
      <c r="L26" s="120" t="str">
        <f>K$28&amp;"*"&amp;L$5</f>
        <v>B*C%</v>
      </c>
      <c r="M26" s="120" t="str">
        <f>"("&amp;K28&amp;"+"&amp;L$28&amp;")"&amp;"*"&amp;M$5</f>
        <v>(B+C)*D%</v>
      </c>
      <c r="N26" s="120"/>
      <c r="O26" s="120"/>
      <c r="P26" s="120"/>
      <c r="Q26" s="120" t="str">
        <f>"("&amp;K28&amp;"+"&amp;L28&amp;"+"&amp;M$28&amp;")"&amp;"*"&amp;Q$5</f>
        <v>(B+C+D)*E%</v>
      </c>
      <c r="R26" s="120" t="s">
        <v>46</v>
      </c>
      <c r="S26" s="120" t="str">
        <f>"("&amp;K28&amp;"+"&amp;L28&amp;"+"&amp;M$28&amp;"+"&amp;Q$28&amp;")"&amp;"*"&amp;S$5</f>
        <v>(B+C+D+E)*G%</v>
      </c>
      <c r="T26" s="11"/>
      <c r="U26" s="117"/>
      <c r="V26" s="23"/>
    </row>
    <row r="27" spans="2:40" ht="8.25" hidden="1" customHeight="1" outlineLevel="1">
      <c r="B27" s="20"/>
      <c r="C27" s="11"/>
      <c r="D27" s="11"/>
      <c r="E27" s="11"/>
      <c r="F27" s="11"/>
      <c r="G27" s="11"/>
      <c r="H27" s="11"/>
      <c r="I27" s="11"/>
      <c r="J27" s="121"/>
      <c r="K27" s="122"/>
      <c r="L27" s="122"/>
      <c r="M27" s="122"/>
      <c r="N27" s="122"/>
      <c r="O27" s="122"/>
      <c r="P27" s="122"/>
      <c r="Q27" s="122"/>
      <c r="R27" s="122"/>
      <c r="S27" s="122"/>
      <c r="T27" s="11"/>
      <c r="U27" s="117"/>
      <c r="V27" s="23"/>
    </row>
    <row r="28" spans="2:40" hidden="1" outlineLevel="1">
      <c r="B28" s="20"/>
      <c r="C28" s="11"/>
      <c r="D28" s="11"/>
      <c r="E28" s="11"/>
      <c r="F28" s="11"/>
      <c r="G28" s="11"/>
      <c r="H28" s="11"/>
      <c r="I28" s="11"/>
      <c r="J28" s="36" t="s">
        <v>47</v>
      </c>
      <c r="K28" s="36" t="s">
        <v>48</v>
      </c>
      <c r="L28" s="36" t="s">
        <v>49</v>
      </c>
      <c r="M28" s="36" t="s">
        <v>50</v>
      </c>
      <c r="N28" s="36"/>
      <c r="O28" s="36"/>
      <c r="P28" s="36"/>
      <c r="Q28" s="36" t="s">
        <v>51</v>
      </c>
      <c r="R28" s="36" t="s">
        <v>52</v>
      </c>
      <c r="S28" s="36" t="s">
        <v>53</v>
      </c>
      <c r="T28" s="11"/>
      <c r="U28" s="117"/>
      <c r="V28" s="23"/>
    </row>
    <row r="29" spans="2:40" collapsed="1">
      <c r="B29" s="2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3">
        <v>519.33333333333337</v>
      </c>
      <c r="P29" s="124">
        <v>0</v>
      </c>
      <c r="Q29" s="11"/>
      <c r="R29" s="125"/>
      <c r="S29" s="11"/>
      <c r="T29" s="11"/>
      <c r="U29" s="117"/>
      <c r="V29" s="23"/>
      <c r="AD29" s="126"/>
      <c r="AE29" s="126"/>
      <c r="AF29" s="126"/>
      <c r="AG29" s="126"/>
      <c r="AH29" s="43"/>
      <c r="AI29" s="126"/>
      <c r="AJ29" s="43"/>
      <c r="AM29" s="118" t="s">
        <v>54</v>
      </c>
      <c r="AN29" s="118" t="s">
        <v>55</v>
      </c>
    </row>
    <row r="30" spans="2:40" ht="26.25" thickBot="1">
      <c r="B30" s="127" t="s">
        <v>2</v>
      </c>
      <c r="C30" s="128"/>
      <c r="D30" s="128" t="s">
        <v>56</v>
      </c>
      <c r="E30" s="11"/>
      <c r="F30" s="128" t="s">
        <v>57</v>
      </c>
      <c r="G30" s="38" t="s">
        <v>58</v>
      </c>
      <c r="H30" s="38" t="s">
        <v>58</v>
      </c>
      <c r="I30" s="128" t="str">
        <f>I8</f>
        <v>Burden Code</v>
      </c>
      <c r="J30" s="43" t="s">
        <v>59</v>
      </c>
      <c r="K30" s="43" t="s">
        <v>60</v>
      </c>
      <c r="L30" s="43" t="str">
        <f t="shared" ref="L30:S30" si="12">L8</f>
        <v>PRB</v>
      </c>
      <c r="M30" s="43" t="str">
        <f t="shared" si="12"/>
        <v>Overhead</v>
      </c>
      <c r="N30" s="43" t="str">
        <f t="shared" si="12"/>
        <v>Overtime</v>
      </c>
      <c r="O30" s="43" t="str">
        <f t="shared" si="12"/>
        <v>Travel</v>
      </c>
      <c r="P30" s="129" t="str">
        <f t="shared" si="12"/>
        <v>DBA Insurance</v>
      </c>
      <c r="Q30" s="43" t="str">
        <f t="shared" si="12"/>
        <v>G&amp;A</v>
      </c>
      <c r="R30" s="43" t="str">
        <f t="shared" si="12"/>
        <v>Cost</v>
      </c>
      <c r="S30" s="43" t="str">
        <f t="shared" si="12"/>
        <v>Profit / Fee</v>
      </c>
      <c r="T30" s="129" t="s">
        <v>61</v>
      </c>
      <c r="U30" s="43" t="s">
        <v>62</v>
      </c>
      <c r="V30" s="130" t="s">
        <v>63</v>
      </c>
      <c r="W30" s="131"/>
      <c r="Y30" s="126" t="s">
        <v>64</v>
      </c>
      <c r="Z30" s="126" t="str">
        <f>L30</f>
        <v>PRB</v>
      </c>
      <c r="AA30" s="126" t="str">
        <f>M30</f>
        <v>Overhead</v>
      </c>
      <c r="AB30" s="126" t="str">
        <f>N30</f>
        <v>Overtime</v>
      </c>
      <c r="AC30" s="126" t="str">
        <f>P30</f>
        <v>DBA Insurance</v>
      </c>
      <c r="AD30" s="126" t="str">
        <f>Q30</f>
        <v>G&amp;A</v>
      </c>
      <c r="AE30" s="126" t="s">
        <v>27</v>
      </c>
      <c r="AF30" s="126" t="str">
        <f>S30</f>
        <v>Profit / Fee</v>
      </c>
      <c r="AG30" s="126" t="s">
        <v>65</v>
      </c>
      <c r="AH30" s="43"/>
      <c r="AI30" s="126" t="s">
        <v>66</v>
      </c>
      <c r="AJ30" s="43"/>
      <c r="AM30" s="24">
        <v>1</v>
      </c>
      <c r="AN30" s="24">
        <v>1</v>
      </c>
    </row>
    <row r="31" spans="2:40" s="140" customFormat="1" ht="16.5" thickBot="1">
      <c r="B31" s="132" t="s">
        <v>64</v>
      </c>
      <c r="C31" s="133"/>
      <c r="D31" s="133"/>
      <c r="E31" s="134"/>
      <c r="F31" s="133"/>
      <c r="G31" s="135"/>
      <c r="H31" s="135"/>
      <c r="I31" s="133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7"/>
      <c r="W31" s="136"/>
      <c r="X31" s="134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9"/>
      <c r="AM31" s="24">
        <v>1</v>
      </c>
      <c r="AN31" s="24">
        <v>1</v>
      </c>
    </row>
    <row r="32" spans="2:40" s="33" customFormat="1" ht="15.75">
      <c r="B32" s="141" t="s">
        <v>5</v>
      </c>
      <c r="C32" s="142"/>
      <c r="D32" s="142"/>
      <c r="F32" s="142"/>
      <c r="G32" s="38"/>
      <c r="H32" s="38"/>
      <c r="I32" s="142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4"/>
      <c r="W32" s="143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M32" s="24"/>
      <c r="AN32" s="24"/>
    </row>
    <row r="33" spans="1:40">
      <c r="A33" s="11">
        <v>1</v>
      </c>
      <c r="B33" s="146" t="s">
        <v>86</v>
      </c>
      <c r="C33" s="11"/>
      <c r="D33" s="147" t="s">
        <v>3</v>
      </c>
      <c r="E33" s="11"/>
      <c r="F33" s="148" t="s">
        <v>154</v>
      </c>
      <c r="G33" s="149" t="str">
        <f t="shared" ref="G33:G54" si="13">D33&amp;A33&amp;F33&amp;I33</f>
        <v>ManTech1PROJ-3-A-12Govt</v>
      </c>
      <c r="H33" s="149"/>
      <c r="I33" s="147" t="s">
        <v>31</v>
      </c>
      <c r="J33" s="84">
        <v>350.16</v>
      </c>
      <c r="K33" s="84">
        <f t="shared" ref="K33:K54" ca="1" si="14">ROUND($J33*(VLOOKUP($I33,$I$9:$S$24,K$6,FALSE)),2)</f>
        <v>354.97</v>
      </c>
      <c r="L33" s="84">
        <f t="shared" ref="L33:L54" ca="1" si="15">$K33*(VLOOKUP($I33,$I$9:$S$24,L$6,FALSE))</f>
        <v>149.65535199999999</v>
      </c>
      <c r="M33" s="84">
        <f t="shared" ref="M33:M54" ca="1" si="16">($K33+$L33)*(VLOOKUP($I33,$I$9:$S$24,M$6,FALSE))</f>
        <v>0</v>
      </c>
      <c r="N33" s="84">
        <f t="shared" ref="N33:N54" ca="1" si="17">$K33*(VLOOKUP($I33,$I$9:$S$24,N$6,FALSE))</f>
        <v>0</v>
      </c>
      <c r="O33" s="150">
        <f t="shared" ref="O33:O54" si="18">IF(J33=0,"",IF(D33="ManTech",$O$29,0))</f>
        <v>519.33333333333337</v>
      </c>
      <c r="P33" s="84">
        <f t="shared" ref="P33:P54" ca="1" si="19">$K33*($P$29/100)</f>
        <v>0</v>
      </c>
      <c r="Q33" s="84">
        <f t="shared" ref="Q33:Q54" ca="1" si="20">IF($D33="ManTech",(SUM($K33:$P33)*(VLOOKUP($I33,$I$9:$S$24,Q$6,FALSE))),(IF(M33=0,((SUM(K33,N33:P33))*(VLOOKUP($I33,$I$9:$S$24,Q$6,FALSE))),(SUM($M33:$P33)*(VLOOKUP($I33,$I$9:$S$24,Q$6,FALSE))))))</f>
        <v>97.89045031786668</v>
      </c>
      <c r="R33" s="84">
        <f t="shared" ref="R33:R54" ca="1" si="21">SUM(K33:Q33)</f>
        <v>1121.8491356512</v>
      </c>
      <c r="S33" s="84">
        <f t="shared" ref="S33:S54" ca="1" si="22">(R33*(VLOOKUP($I33,$I$9:$S$24,S$6,FALSE)))</f>
        <v>168.27737034767998</v>
      </c>
      <c r="T33" s="84">
        <f t="shared" ref="T33:T54" ca="1" si="23">ROUND(SUM(R33:S33),2)</f>
        <v>1290.1300000000001</v>
      </c>
      <c r="U33" s="151">
        <v>0</v>
      </c>
      <c r="V33" s="152">
        <f t="shared" ref="V33:V54" ca="1" si="24">$T33*$U33</f>
        <v>0</v>
      </c>
      <c r="Y33" s="153">
        <f t="shared" ref="Y33:Y54" ca="1" si="25">K33*$U33</f>
        <v>0</v>
      </c>
      <c r="Z33" s="153">
        <f t="shared" ref="Z33:Z54" ca="1" si="26">L33*$U33</f>
        <v>0</v>
      </c>
      <c r="AA33" s="153">
        <f t="shared" ref="AA33:AA54" ca="1" si="27">M33*$U33</f>
        <v>0</v>
      </c>
      <c r="AB33" s="153">
        <f t="shared" ref="AB33:AB54" ca="1" si="28">N33*$U33</f>
        <v>0</v>
      </c>
      <c r="AC33" s="153">
        <f t="shared" ref="AC33:AC54" ca="1" si="29">P33*$U33</f>
        <v>0</v>
      </c>
      <c r="AD33" s="153">
        <f t="shared" ref="AD33:AD54" ca="1" si="30">Q33*$U33</f>
        <v>0</v>
      </c>
      <c r="AE33" s="153">
        <f t="shared" ref="AE33:AE54" ca="1" si="31">SUM(Y33:AD33)</f>
        <v>0</v>
      </c>
      <c r="AF33" s="153">
        <f t="shared" ref="AF33:AF54" ca="1" si="32">S33*$U33</f>
        <v>0</v>
      </c>
      <c r="AG33" s="153">
        <f t="shared" ref="AG33:AG54" ca="1" si="33">SUM(AE33:AF33)</f>
        <v>0</v>
      </c>
      <c r="AH33" s="154"/>
      <c r="AI33" s="155">
        <f t="shared" ref="AI33:AI54" ca="1" si="34">AG33-V33</f>
        <v>0</v>
      </c>
      <c r="AJ33" s="156"/>
      <c r="AM33" s="24" t="str">
        <f t="shared" ref="AM33:AM54" ca="1" si="35">IF((OR((T33=""),(T33&gt;0))),"1","0")</f>
        <v>1</v>
      </c>
      <c r="AN33" s="24" t="str">
        <f t="shared" ref="AN33:AN54" ca="1" si="36">IF((OR((V33=""),(V33&gt;0))),"1","0")</f>
        <v>0</v>
      </c>
    </row>
    <row r="34" spans="1:40">
      <c r="A34" s="11">
        <f t="shared" ref="A34:A54" si="37">A33+1</f>
        <v>2</v>
      </c>
      <c r="B34" s="146" t="s">
        <v>87</v>
      </c>
      <c r="C34" s="11"/>
      <c r="D34" s="147" t="s">
        <v>3</v>
      </c>
      <c r="E34" s="11"/>
      <c r="F34" s="148" t="s">
        <v>155</v>
      </c>
      <c r="G34" s="149" t="str">
        <f t="shared" si="13"/>
        <v>ManTech2PROJ-3-A-11Govt</v>
      </c>
      <c r="H34" s="149"/>
      <c r="I34" s="147" t="s">
        <v>31</v>
      </c>
      <c r="J34" s="84">
        <v>313.76</v>
      </c>
      <c r="K34" s="84">
        <f t="shared" ca="1" si="14"/>
        <v>318.07</v>
      </c>
      <c r="L34" s="84">
        <f t="shared" ca="1" si="15"/>
        <v>134.09831199999999</v>
      </c>
      <c r="M34" s="84">
        <f t="shared" ca="1" si="16"/>
        <v>0</v>
      </c>
      <c r="N34" s="84">
        <f t="shared" ca="1" si="17"/>
        <v>0</v>
      </c>
      <c r="O34" s="150">
        <f t="shared" si="18"/>
        <v>519.33333333333337</v>
      </c>
      <c r="P34" s="84">
        <f t="shared" ca="1" si="19"/>
        <v>0</v>
      </c>
      <c r="Q34" s="84">
        <f t="shared" ca="1" si="20"/>
        <v>92.875557293866677</v>
      </c>
      <c r="R34" s="84">
        <f t="shared" ca="1" si="21"/>
        <v>1064.3772026271999</v>
      </c>
      <c r="S34" s="84">
        <f t="shared" ca="1" si="22"/>
        <v>159.65658039407998</v>
      </c>
      <c r="T34" s="84">
        <f t="shared" ca="1" si="23"/>
        <v>1224.03</v>
      </c>
      <c r="U34" s="151">
        <v>0</v>
      </c>
      <c r="V34" s="152">
        <f t="shared" ca="1" si="24"/>
        <v>0</v>
      </c>
      <c r="Y34" s="153">
        <f t="shared" ca="1" si="25"/>
        <v>0</v>
      </c>
      <c r="Z34" s="153">
        <f t="shared" ca="1" si="26"/>
        <v>0</v>
      </c>
      <c r="AA34" s="153">
        <f t="shared" ca="1" si="27"/>
        <v>0</v>
      </c>
      <c r="AB34" s="153">
        <f t="shared" ca="1" si="28"/>
        <v>0</v>
      </c>
      <c r="AC34" s="153">
        <f t="shared" ca="1" si="29"/>
        <v>0</v>
      </c>
      <c r="AD34" s="153">
        <f t="shared" ca="1" si="30"/>
        <v>0</v>
      </c>
      <c r="AE34" s="153">
        <f t="shared" ca="1" si="31"/>
        <v>0</v>
      </c>
      <c r="AF34" s="153">
        <f t="shared" ca="1" si="32"/>
        <v>0</v>
      </c>
      <c r="AG34" s="153">
        <f t="shared" ca="1" si="33"/>
        <v>0</v>
      </c>
      <c r="AH34" s="154"/>
      <c r="AI34" s="155">
        <f t="shared" ca="1" si="34"/>
        <v>0</v>
      </c>
      <c r="AJ34" s="156"/>
      <c r="AM34" s="24" t="str">
        <f t="shared" ca="1" si="35"/>
        <v>1</v>
      </c>
      <c r="AN34" s="24" t="str">
        <f t="shared" ca="1" si="36"/>
        <v>0</v>
      </c>
    </row>
    <row r="35" spans="1:40">
      <c r="A35" s="11">
        <f t="shared" si="37"/>
        <v>3</v>
      </c>
      <c r="B35" s="146" t="s">
        <v>88</v>
      </c>
      <c r="C35" s="11"/>
      <c r="D35" s="147" t="s">
        <v>3</v>
      </c>
      <c r="E35" s="11"/>
      <c r="F35" s="148" t="s">
        <v>156</v>
      </c>
      <c r="G35" s="149" t="str">
        <f t="shared" si="13"/>
        <v>ManTech3PROJ-3-A-08Govt</v>
      </c>
      <c r="H35" s="149"/>
      <c r="I35" s="147" t="s">
        <v>31</v>
      </c>
      <c r="J35" s="84">
        <v>198.16</v>
      </c>
      <c r="K35" s="84">
        <f t="shared" ca="1" si="14"/>
        <v>200.88</v>
      </c>
      <c r="L35" s="84">
        <f t="shared" ca="1" si="15"/>
        <v>84.691007999999997</v>
      </c>
      <c r="M35" s="84">
        <f t="shared" ca="1" si="16"/>
        <v>0</v>
      </c>
      <c r="N35" s="84">
        <f t="shared" ca="1" si="17"/>
        <v>0</v>
      </c>
      <c r="O35" s="150">
        <f t="shared" si="18"/>
        <v>519.33333333333337</v>
      </c>
      <c r="P35" s="84">
        <f t="shared" ca="1" si="19"/>
        <v>0</v>
      </c>
      <c r="Q35" s="84">
        <f t="shared" ca="1" si="20"/>
        <v>76.948855031466678</v>
      </c>
      <c r="R35" s="84">
        <f t="shared" ca="1" si="21"/>
        <v>881.85319636480006</v>
      </c>
      <c r="S35" s="84">
        <f t="shared" ca="1" si="22"/>
        <v>132.27797945472</v>
      </c>
      <c r="T35" s="84">
        <f t="shared" ca="1" si="23"/>
        <v>1014.13</v>
      </c>
      <c r="U35" s="151">
        <v>0</v>
      </c>
      <c r="V35" s="152">
        <f t="shared" ca="1" si="24"/>
        <v>0</v>
      </c>
      <c r="Y35" s="153">
        <f t="shared" ca="1" si="25"/>
        <v>0</v>
      </c>
      <c r="Z35" s="153">
        <f t="shared" ca="1" si="26"/>
        <v>0</v>
      </c>
      <c r="AA35" s="153">
        <f t="shared" ca="1" si="27"/>
        <v>0</v>
      </c>
      <c r="AB35" s="153">
        <f t="shared" ca="1" si="28"/>
        <v>0</v>
      </c>
      <c r="AC35" s="153">
        <f t="shared" ca="1" si="29"/>
        <v>0</v>
      </c>
      <c r="AD35" s="153">
        <f t="shared" ca="1" si="30"/>
        <v>0</v>
      </c>
      <c r="AE35" s="153">
        <f t="shared" ca="1" si="31"/>
        <v>0</v>
      </c>
      <c r="AF35" s="153">
        <f t="shared" ca="1" si="32"/>
        <v>0</v>
      </c>
      <c r="AG35" s="153">
        <f t="shared" ca="1" si="33"/>
        <v>0</v>
      </c>
      <c r="AH35" s="154"/>
      <c r="AI35" s="155">
        <f t="shared" ca="1" si="34"/>
        <v>0</v>
      </c>
      <c r="AJ35" s="156"/>
      <c r="AM35" s="24" t="str">
        <f t="shared" ca="1" si="35"/>
        <v>1</v>
      </c>
      <c r="AN35" s="24" t="str">
        <f t="shared" ca="1" si="36"/>
        <v>0</v>
      </c>
    </row>
    <row r="36" spans="1:40">
      <c r="A36" s="11">
        <f t="shared" si="37"/>
        <v>4</v>
      </c>
      <c r="B36" s="146" t="s">
        <v>89</v>
      </c>
      <c r="C36" s="11"/>
      <c r="D36" s="147" t="s">
        <v>3</v>
      </c>
      <c r="E36" s="11"/>
      <c r="F36" s="148" t="s">
        <v>157</v>
      </c>
      <c r="G36" s="149" t="str">
        <f t="shared" si="13"/>
        <v>ManTech4PROJ-3-A-06Govt</v>
      </c>
      <c r="H36" s="149"/>
      <c r="I36" s="147" t="s">
        <v>31</v>
      </c>
      <c r="J36" s="84">
        <v>129.44</v>
      </c>
      <c r="K36" s="84">
        <f t="shared" ca="1" si="14"/>
        <v>131.22</v>
      </c>
      <c r="L36" s="84">
        <f t="shared" ca="1" si="15"/>
        <v>55.322351999999995</v>
      </c>
      <c r="M36" s="84">
        <f t="shared" ca="1" si="16"/>
        <v>0</v>
      </c>
      <c r="N36" s="84">
        <f t="shared" ca="1" si="17"/>
        <v>0</v>
      </c>
      <c r="O36" s="150">
        <f t="shared" si="18"/>
        <v>519.33333333333337</v>
      </c>
      <c r="P36" s="84">
        <f t="shared" ca="1" si="19"/>
        <v>0</v>
      </c>
      <c r="Q36" s="84">
        <f t="shared" ca="1" si="20"/>
        <v>67.481715517866675</v>
      </c>
      <c r="R36" s="84">
        <f t="shared" ca="1" si="21"/>
        <v>773.35740085120005</v>
      </c>
      <c r="S36" s="84">
        <f t="shared" ca="1" si="22"/>
        <v>116.00361012768001</v>
      </c>
      <c r="T36" s="84">
        <f t="shared" ca="1" si="23"/>
        <v>889.36</v>
      </c>
      <c r="U36" s="151">
        <v>0</v>
      </c>
      <c r="V36" s="152">
        <f t="shared" ca="1" si="24"/>
        <v>0</v>
      </c>
      <c r="Y36" s="153">
        <f t="shared" ca="1" si="25"/>
        <v>0</v>
      </c>
      <c r="Z36" s="153">
        <f t="shared" ca="1" si="26"/>
        <v>0</v>
      </c>
      <c r="AA36" s="153">
        <f t="shared" ca="1" si="27"/>
        <v>0</v>
      </c>
      <c r="AB36" s="153">
        <f t="shared" ca="1" si="28"/>
        <v>0</v>
      </c>
      <c r="AC36" s="153">
        <f t="shared" ca="1" si="29"/>
        <v>0</v>
      </c>
      <c r="AD36" s="153">
        <f t="shared" ca="1" si="30"/>
        <v>0</v>
      </c>
      <c r="AE36" s="153">
        <f t="shared" ca="1" si="31"/>
        <v>0</v>
      </c>
      <c r="AF36" s="153">
        <f t="shared" ca="1" si="32"/>
        <v>0</v>
      </c>
      <c r="AG36" s="153">
        <f t="shared" ca="1" si="33"/>
        <v>0</v>
      </c>
      <c r="AH36" s="154"/>
      <c r="AI36" s="155">
        <f t="shared" ca="1" si="34"/>
        <v>0</v>
      </c>
      <c r="AJ36" s="156"/>
      <c r="AM36" s="24" t="str">
        <f t="shared" ca="1" si="35"/>
        <v>1</v>
      </c>
      <c r="AN36" s="24" t="str">
        <f t="shared" ca="1" si="36"/>
        <v>0</v>
      </c>
    </row>
    <row r="37" spans="1:40">
      <c r="A37" s="11">
        <f t="shared" si="37"/>
        <v>5</v>
      </c>
      <c r="B37" s="146" t="s">
        <v>90</v>
      </c>
      <c r="C37" s="11"/>
      <c r="D37" s="147" t="s">
        <v>3</v>
      </c>
      <c r="E37" s="11"/>
      <c r="F37" s="148" t="s">
        <v>158</v>
      </c>
      <c r="G37" s="149" t="str">
        <f t="shared" si="13"/>
        <v>ManTech5ADSV-3-A-11Govt</v>
      </c>
      <c r="H37" s="149"/>
      <c r="I37" s="147" t="s">
        <v>31</v>
      </c>
      <c r="J37" s="84">
        <v>0</v>
      </c>
      <c r="K37" s="84">
        <f t="shared" ca="1" si="14"/>
        <v>0</v>
      </c>
      <c r="L37" s="84">
        <f t="shared" ca="1" si="15"/>
        <v>0</v>
      </c>
      <c r="M37" s="84">
        <f t="shared" ca="1" si="16"/>
        <v>0</v>
      </c>
      <c r="N37" s="84">
        <f t="shared" ca="1" si="17"/>
        <v>0</v>
      </c>
      <c r="O37" s="150" t="str">
        <f t="shared" si="18"/>
        <v/>
      </c>
      <c r="P37" s="84">
        <f t="shared" ca="1" si="19"/>
        <v>0</v>
      </c>
      <c r="Q37" s="84">
        <f t="shared" ca="1" si="20"/>
        <v>0</v>
      </c>
      <c r="R37" s="84">
        <f t="shared" ca="1" si="21"/>
        <v>0</v>
      </c>
      <c r="S37" s="84">
        <f t="shared" ca="1" si="22"/>
        <v>0</v>
      </c>
      <c r="T37" s="84">
        <f t="shared" ca="1" si="23"/>
        <v>0</v>
      </c>
      <c r="U37" s="151">
        <v>0</v>
      </c>
      <c r="V37" s="152">
        <f t="shared" ca="1" si="24"/>
        <v>0</v>
      </c>
      <c r="Y37" s="153">
        <f t="shared" ca="1" si="25"/>
        <v>0</v>
      </c>
      <c r="Z37" s="153">
        <f t="shared" ca="1" si="26"/>
        <v>0</v>
      </c>
      <c r="AA37" s="153">
        <f t="shared" ca="1" si="27"/>
        <v>0</v>
      </c>
      <c r="AB37" s="153">
        <f t="shared" ca="1" si="28"/>
        <v>0</v>
      </c>
      <c r="AC37" s="153">
        <f t="shared" ca="1" si="29"/>
        <v>0</v>
      </c>
      <c r="AD37" s="153">
        <f t="shared" ca="1" si="30"/>
        <v>0</v>
      </c>
      <c r="AE37" s="153">
        <f t="shared" ca="1" si="31"/>
        <v>0</v>
      </c>
      <c r="AF37" s="153">
        <f t="shared" ca="1" si="32"/>
        <v>0</v>
      </c>
      <c r="AG37" s="153">
        <f t="shared" ca="1" si="33"/>
        <v>0</v>
      </c>
      <c r="AH37" s="154"/>
      <c r="AI37" s="155">
        <f t="shared" ca="1" si="34"/>
        <v>0</v>
      </c>
      <c r="AJ37" s="156"/>
      <c r="AM37" s="24" t="str">
        <f t="shared" ca="1" si="35"/>
        <v>0</v>
      </c>
      <c r="AN37" s="24" t="str">
        <f t="shared" ca="1" si="36"/>
        <v>0</v>
      </c>
    </row>
    <row r="38" spans="1:40">
      <c r="A38" s="11">
        <f t="shared" si="37"/>
        <v>6</v>
      </c>
      <c r="B38" s="146" t="s">
        <v>91</v>
      </c>
      <c r="C38" s="11"/>
      <c r="D38" s="147" t="s">
        <v>3</v>
      </c>
      <c r="E38" s="11"/>
      <c r="F38" s="148" t="s">
        <v>137</v>
      </c>
      <c r="G38" s="149" t="str">
        <f t="shared" si="13"/>
        <v>ManTech6ADSV-3-A-08Govt</v>
      </c>
      <c r="H38" s="149"/>
      <c r="I38" s="147" t="s">
        <v>31</v>
      </c>
      <c r="J38" s="84">
        <v>198.32</v>
      </c>
      <c r="K38" s="84">
        <f t="shared" ca="1" si="14"/>
        <v>201.05</v>
      </c>
      <c r="L38" s="84">
        <f t="shared" ca="1" si="15"/>
        <v>84.762680000000003</v>
      </c>
      <c r="M38" s="84">
        <f t="shared" ca="1" si="16"/>
        <v>0</v>
      </c>
      <c r="N38" s="84">
        <f t="shared" ca="1" si="17"/>
        <v>0</v>
      </c>
      <c r="O38" s="150">
        <f t="shared" si="18"/>
        <v>519.33333333333337</v>
      </c>
      <c r="P38" s="84">
        <f t="shared" ca="1" si="19"/>
        <v>0</v>
      </c>
      <c r="Q38" s="84">
        <f t="shared" ca="1" si="20"/>
        <v>76.971958874666669</v>
      </c>
      <c r="R38" s="84">
        <f t="shared" ca="1" si="21"/>
        <v>882.11797220800008</v>
      </c>
      <c r="S38" s="84">
        <f t="shared" ca="1" si="22"/>
        <v>132.31769583120001</v>
      </c>
      <c r="T38" s="84">
        <f t="shared" ca="1" si="23"/>
        <v>1014.44</v>
      </c>
      <c r="U38" s="151">
        <v>0</v>
      </c>
      <c r="V38" s="152">
        <f t="shared" ca="1" si="24"/>
        <v>0</v>
      </c>
      <c r="Y38" s="153">
        <f t="shared" ca="1" si="25"/>
        <v>0</v>
      </c>
      <c r="Z38" s="153">
        <f t="shared" ca="1" si="26"/>
        <v>0</v>
      </c>
      <c r="AA38" s="153">
        <f t="shared" ca="1" si="27"/>
        <v>0</v>
      </c>
      <c r="AB38" s="153">
        <f t="shared" ca="1" si="28"/>
        <v>0</v>
      </c>
      <c r="AC38" s="153">
        <f t="shared" ca="1" si="29"/>
        <v>0</v>
      </c>
      <c r="AD38" s="153">
        <f t="shared" ca="1" si="30"/>
        <v>0</v>
      </c>
      <c r="AE38" s="153">
        <f t="shared" ca="1" si="31"/>
        <v>0</v>
      </c>
      <c r="AF38" s="153">
        <f t="shared" ca="1" si="32"/>
        <v>0</v>
      </c>
      <c r="AG38" s="153">
        <f t="shared" ca="1" si="33"/>
        <v>0</v>
      </c>
      <c r="AH38" s="154"/>
      <c r="AI38" s="155">
        <f t="shared" ca="1" si="34"/>
        <v>0</v>
      </c>
      <c r="AJ38" s="156"/>
      <c r="AM38" s="24" t="str">
        <f t="shared" ca="1" si="35"/>
        <v>1</v>
      </c>
      <c r="AN38" s="24" t="str">
        <f t="shared" ca="1" si="36"/>
        <v>0</v>
      </c>
    </row>
    <row r="39" spans="1:40">
      <c r="A39" s="11">
        <f t="shared" si="37"/>
        <v>7</v>
      </c>
      <c r="B39" s="146" t="s">
        <v>92</v>
      </c>
      <c r="C39" s="11"/>
      <c r="D39" s="147" t="s">
        <v>3</v>
      </c>
      <c r="E39" s="11"/>
      <c r="F39" s="148" t="s">
        <v>159</v>
      </c>
      <c r="G39" s="149" t="str">
        <f t="shared" si="13"/>
        <v>ManTech7LOGS-3-A-11Govt</v>
      </c>
      <c r="H39" s="149"/>
      <c r="I39" s="147" t="s">
        <v>31</v>
      </c>
      <c r="J39" s="84">
        <v>285.83999999999997</v>
      </c>
      <c r="K39" s="84">
        <f t="shared" ca="1" si="14"/>
        <v>289.77</v>
      </c>
      <c r="L39" s="84">
        <f t="shared" ca="1" si="15"/>
        <v>122.16703199999999</v>
      </c>
      <c r="M39" s="84">
        <f t="shared" ca="1" si="16"/>
        <v>0</v>
      </c>
      <c r="N39" s="84">
        <f t="shared" ca="1" si="17"/>
        <v>0</v>
      </c>
      <c r="O39" s="150">
        <f t="shared" si="18"/>
        <v>519.33333333333337</v>
      </c>
      <c r="P39" s="84">
        <f t="shared" ca="1" si="19"/>
        <v>0</v>
      </c>
      <c r="Q39" s="84">
        <f t="shared" ca="1" si="20"/>
        <v>89.029446925866665</v>
      </c>
      <c r="R39" s="84">
        <f t="shared" ca="1" si="21"/>
        <v>1020.2998122591999</v>
      </c>
      <c r="S39" s="84">
        <f t="shared" ca="1" si="22"/>
        <v>153.04497183887997</v>
      </c>
      <c r="T39" s="84">
        <f t="shared" ca="1" si="23"/>
        <v>1173.3399999999999</v>
      </c>
      <c r="U39" s="151">
        <v>0</v>
      </c>
      <c r="V39" s="152">
        <f t="shared" ca="1" si="24"/>
        <v>0</v>
      </c>
      <c r="Y39" s="153">
        <f t="shared" ca="1" si="25"/>
        <v>0</v>
      </c>
      <c r="Z39" s="153">
        <f t="shared" ca="1" si="26"/>
        <v>0</v>
      </c>
      <c r="AA39" s="153">
        <f t="shared" ca="1" si="27"/>
        <v>0</v>
      </c>
      <c r="AB39" s="153">
        <f t="shared" ca="1" si="28"/>
        <v>0</v>
      </c>
      <c r="AC39" s="153">
        <f t="shared" ca="1" si="29"/>
        <v>0</v>
      </c>
      <c r="AD39" s="153">
        <f t="shared" ca="1" si="30"/>
        <v>0</v>
      </c>
      <c r="AE39" s="153">
        <f t="shared" ca="1" si="31"/>
        <v>0</v>
      </c>
      <c r="AF39" s="153">
        <f t="shared" ca="1" si="32"/>
        <v>0</v>
      </c>
      <c r="AG39" s="153">
        <f t="shared" ca="1" si="33"/>
        <v>0</v>
      </c>
      <c r="AH39" s="154"/>
      <c r="AI39" s="155">
        <f t="shared" ca="1" si="34"/>
        <v>0</v>
      </c>
      <c r="AJ39" s="156"/>
      <c r="AM39" s="24" t="str">
        <f t="shared" ca="1" si="35"/>
        <v>1</v>
      </c>
      <c r="AN39" s="24" t="str">
        <f t="shared" ca="1" si="36"/>
        <v>0</v>
      </c>
    </row>
    <row r="40" spans="1:40">
      <c r="A40" s="11">
        <f t="shared" si="37"/>
        <v>8</v>
      </c>
      <c r="B40" s="146" t="s">
        <v>93</v>
      </c>
      <c r="C40" s="11"/>
      <c r="D40" s="147" t="s">
        <v>3</v>
      </c>
      <c r="E40" s="11"/>
      <c r="F40" s="148" t="s">
        <v>160</v>
      </c>
      <c r="G40" s="149" t="str">
        <f t="shared" si="13"/>
        <v>ManTech8LOGS-3-A-08Govt</v>
      </c>
      <c r="H40" s="149"/>
      <c r="I40" s="147" t="s">
        <v>31</v>
      </c>
      <c r="J40" s="84">
        <v>187.36</v>
      </c>
      <c r="K40" s="84">
        <f t="shared" ca="1" si="14"/>
        <v>189.94</v>
      </c>
      <c r="L40" s="84">
        <f t="shared" ca="1" si="15"/>
        <v>80.078703999999988</v>
      </c>
      <c r="M40" s="84">
        <f t="shared" ca="1" si="16"/>
        <v>0</v>
      </c>
      <c r="N40" s="84">
        <f t="shared" ca="1" si="17"/>
        <v>0</v>
      </c>
      <c r="O40" s="150">
        <f t="shared" si="18"/>
        <v>519.33333333333337</v>
      </c>
      <c r="P40" s="84">
        <f t="shared" ca="1" si="19"/>
        <v>0</v>
      </c>
      <c r="Q40" s="84">
        <f t="shared" ca="1" si="20"/>
        <v>75.462054769066668</v>
      </c>
      <c r="R40" s="84">
        <f t="shared" ca="1" si="21"/>
        <v>864.81409210239997</v>
      </c>
      <c r="S40" s="84">
        <f t="shared" ca="1" si="22"/>
        <v>129.72211381535999</v>
      </c>
      <c r="T40" s="84">
        <f t="shared" ca="1" si="23"/>
        <v>994.54</v>
      </c>
      <c r="U40" s="151">
        <v>0</v>
      </c>
      <c r="V40" s="152">
        <f t="shared" ca="1" si="24"/>
        <v>0</v>
      </c>
      <c r="Y40" s="153">
        <f t="shared" ca="1" si="25"/>
        <v>0</v>
      </c>
      <c r="Z40" s="153">
        <f t="shared" ca="1" si="26"/>
        <v>0</v>
      </c>
      <c r="AA40" s="153">
        <f t="shared" ca="1" si="27"/>
        <v>0</v>
      </c>
      <c r="AB40" s="153">
        <f t="shared" ca="1" si="28"/>
        <v>0</v>
      </c>
      <c r="AC40" s="153">
        <f t="shared" ca="1" si="29"/>
        <v>0</v>
      </c>
      <c r="AD40" s="153">
        <f t="shared" ca="1" si="30"/>
        <v>0</v>
      </c>
      <c r="AE40" s="153">
        <f t="shared" ca="1" si="31"/>
        <v>0</v>
      </c>
      <c r="AF40" s="153">
        <f t="shared" ca="1" si="32"/>
        <v>0</v>
      </c>
      <c r="AG40" s="153">
        <f t="shared" ca="1" si="33"/>
        <v>0</v>
      </c>
      <c r="AH40" s="154"/>
      <c r="AI40" s="155">
        <f t="shared" ca="1" si="34"/>
        <v>0</v>
      </c>
      <c r="AJ40" s="156"/>
      <c r="AM40" s="24" t="str">
        <f t="shared" ca="1" si="35"/>
        <v>1</v>
      </c>
      <c r="AN40" s="24" t="str">
        <f t="shared" ca="1" si="36"/>
        <v>0</v>
      </c>
    </row>
    <row r="41" spans="1:40">
      <c r="A41" s="11">
        <f t="shared" si="37"/>
        <v>9</v>
      </c>
      <c r="B41" s="146" t="s">
        <v>94</v>
      </c>
      <c r="C41" s="11"/>
      <c r="D41" s="147" t="s">
        <v>3</v>
      </c>
      <c r="E41" s="11"/>
      <c r="F41" s="148" t="s">
        <v>161</v>
      </c>
      <c r="G41" s="149" t="str">
        <f t="shared" si="13"/>
        <v>ManTech9FINA-3-A-11Govt</v>
      </c>
      <c r="H41" s="149"/>
      <c r="I41" s="147" t="s">
        <v>31</v>
      </c>
      <c r="J41" s="84">
        <v>0</v>
      </c>
      <c r="K41" s="84">
        <f t="shared" ca="1" si="14"/>
        <v>0</v>
      </c>
      <c r="L41" s="84">
        <f t="shared" ca="1" si="15"/>
        <v>0</v>
      </c>
      <c r="M41" s="84">
        <f t="shared" ca="1" si="16"/>
        <v>0</v>
      </c>
      <c r="N41" s="84">
        <f t="shared" ca="1" si="17"/>
        <v>0</v>
      </c>
      <c r="O41" s="150" t="str">
        <f t="shared" si="18"/>
        <v/>
      </c>
      <c r="P41" s="84">
        <f t="shared" ca="1" si="19"/>
        <v>0</v>
      </c>
      <c r="Q41" s="84">
        <f t="shared" ca="1" si="20"/>
        <v>0</v>
      </c>
      <c r="R41" s="84">
        <f t="shared" ca="1" si="21"/>
        <v>0</v>
      </c>
      <c r="S41" s="84">
        <f t="shared" ca="1" si="22"/>
        <v>0</v>
      </c>
      <c r="T41" s="84">
        <f t="shared" ca="1" si="23"/>
        <v>0</v>
      </c>
      <c r="U41" s="151">
        <v>0</v>
      </c>
      <c r="V41" s="152">
        <f t="shared" ca="1" si="24"/>
        <v>0</v>
      </c>
      <c r="Y41" s="153">
        <f t="shared" ca="1" si="25"/>
        <v>0</v>
      </c>
      <c r="Z41" s="153">
        <f t="shared" ca="1" si="26"/>
        <v>0</v>
      </c>
      <c r="AA41" s="153">
        <f t="shared" ca="1" si="27"/>
        <v>0</v>
      </c>
      <c r="AB41" s="153">
        <f t="shared" ca="1" si="28"/>
        <v>0</v>
      </c>
      <c r="AC41" s="153">
        <f t="shared" ca="1" si="29"/>
        <v>0</v>
      </c>
      <c r="AD41" s="153">
        <f t="shared" ca="1" si="30"/>
        <v>0</v>
      </c>
      <c r="AE41" s="153">
        <f t="shared" ca="1" si="31"/>
        <v>0</v>
      </c>
      <c r="AF41" s="153">
        <f t="shared" ca="1" si="32"/>
        <v>0</v>
      </c>
      <c r="AG41" s="153">
        <f t="shared" ca="1" si="33"/>
        <v>0</v>
      </c>
      <c r="AH41" s="154"/>
      <c r="AI41" s="155">
        <f t="shared" ca="1" si="34"/>
        <v>0</v>
      </c>
      <c r="AJ41" s="156"/>
      <c r="AM41" s="24" t="str">
        <f t="shared" ca="1" si="35"/>
        <v>0</v>
      </c>
      <c r="AN41" s="24" t="str">
        <f t="shared" ca="1" si="36"/>
        <v>0</v>
      </c>
    </row>
    <row r="42" spans="1:40">
      <c r="A42" s="11">
        <f t="shared" si="37"/>
        <v>10</v>
      </c>
      <c r="B42" s="146" t="s">
        <v>95</v>
      </c>
      <c r="C42" s="11"/>
      <c r="D42" s="147" t="s">
        <v>3</v>
      </c>
      <c r="E42" s="11"/>
      <c r="F42" s="148" t="s">
        <v>162</v>
      </c>
      <c r="G42" s="149" t="str">
        <f t="shared" si="13"/>
        <v>ManTech10FINA-3-A-08Govt</v>
      </c>
      <c r="H42" s="149"/>
      <c r="I42" s="147" t="s">
        <v>31</v>
      </c>
      <c r="J42" s="84">
        <v>198.8</v>
      </c>
      <c r="K42" s="84">
        <f t="shared" ca="1" si="14"/>
        <v>201.53</v>
      </c>
      <c r="L42" s="84">
        <f t="shared" ca="1" si="15"/>
        <v>84.965047999999996</v>
      </c>
      <c r="M42" s="84">
        <f t="shared" ca="1" si="16"/>
        <v>0</v>
      </c>
      <c r="N42" s="84">
        <f t="shared" ca="1" si="17"/>
        <v>0</v>
      </c>
      <c r="O42" s="150">
        <f t="shared" si="18"/>
        <v>519.33333333333337</v>
      </c>
      <c r="P42" s="84">
        <f t="shared" ca="1" si="19"/>
        <v>0</v>
      </c>
      <c r="Q42" s="84">
        <f t="shared" ca="1" si="20"/>
        <v>77.037193255466676</v>
      </c>
      <c r="R42" s="84">
        <f t="shared" ca="1" si="21"/>
        <v>882.86557458880009</v>
      </c>
      <c r="S42" s="84">
        <f t="shared" ca="1" si="22"/>
        <v>132.42983618832</v>
      </c>
      <c r="T42" s="84">
        <f t="shared" ca="1" si="23"/>
        <v>1015.3</v>
      </c>
      <c r="U42" s="151">
        <v>0</v>
      </c>
      <c r="V42" s="152">
        <f t="shared" ca="1" si="24"/>
        <v>0</v>
      </c>
      <c r="Y42" s="153">
        <f t="shared" ca="1" si="25"/>
        <v>0</v>
      </c>
      <c r="Z42" s="153">
        <f t="shared" ca="1" si="26"/>
        <v>0</v>
      </c>
      <c r="AA42" s="153">
        <f t="shared" ca="1" si="27"/>
        <v>0</v>
      </c>
      <c r="AB42" s="153">
        <f t="shared" ca="1" si="28"/>
        <v>0</v>
      </c>
      <c r="AC42" s="153">
        <f t="shared" ca="1" si="29"/>
        <v>0</v>
      </c>
      <c r="AD42" s="153">
        <f t="shared" ca="1" si="30"/>
        <v>0</v>
      </c>
      <c r="AE42" s="153">
        <f t="shared" ca="1" si="31"/>
        <v>0</v>
      </c>
      <c r="AF42" s="153">
        <f t="shared" ca="1" si="32"/>
        <v>0</v>
      </c>
      <c r="AG42" s="153">
        <f t="shared" ca="1" si="33"/>
        <v>0</v>
      </c>
      <c r="AH42" s="154"/>
      <c r="AI42" s="155">
        <f t="shared" ca="1" si="34"/>
        <v>0</v>
      </c>
      <c r="AJ42" s="156"/>
      <c r="AM42" s="24" t="str">
        <f t="shared" ca="1" si="35"/>
        <v>1</v>
      </c>
      <c r="AN42" s="24" t="str">
        <f t="shared" ca="1" si="36"/>
        <v>0</v>
      </c>
    </row>
    <row r="43" spans="1:40">
      <c r="A43" s="11">
        <f t="shared" si="37"/>
        <v>11</v>
      </c>
      <c r="B43" s="146" t="s">
        <v>96</v>
      </c>
      <c r="C43" s="11"/>
      <c r="D43" s="147" t="s">
        <v>3</v>
      </c>
      <c r="E43" s="11"/>
      <c r="F43" s="148" t="s">
        <v>163</v>
      </c>
      <c r="G43" s="149" t="str">
        <f t="shared" si="13"/>
        <v>ManTech11GART-3-A-11Govt</v>
      </c>
      <c r="H43" s="149"/>
      <c r="I43" s="147" t="s">
        <v>31</v>
      </c>
      <c r="J43" s="84">
        <v>308.8</v>
      </c>
      <c r="K43" s="84">
        <f t="shared" ca="1" si="14"/>
        <v>313.05</v>
      </c>
      <c r="L43" s="84">
        <f t="shared" ca="1" si="15"/>
        <v>131.98187999999999</v>
      </c>
      <c r="M43" s="84">
        <f t="shared" ca="1" si="16"/>
        <v>0</v>
      </c>
      <c r="N43" s="84">
        <f t="shared" ca="1" si="17"/>
        <v>0</v>
      </c>
      <c r="O43" s="150">
        <f t="shared" si="18"/>
        <v>519.33333333333337</v>
      </c>
      <c r="P43" s="84">
        <f t="shared" ca="1" si="19"/>
        <v>0</v>
      </c>
      <c r="Q43" s="84">
        <f t="shared" ca="1" si="20"/>
        <v>92.193314394666672</v>
      </c>
      <c r="R43" s="84">
        <f t="shared" ca="1" si="21"/>
        <v>1056.5585277279999</v>
      </c>
      <c r="S43" s="84">
        <f t="shared" ca="1" si="22"/>
        <v>158.4837791592</v>
      </c>
      <c r="T43" s="84">
        <f t="shared" ca="1" si="23"/>
        <v>1215.04</v>
      </c>
      <c r="U43" s="151">
        <v>0</v>
      </c>
      <c r="V43" s="152">
        <f t="shared" ca="1" si="24"/>
        <v>0</v>
      </c>
      <c r="Y43" s="153">
        <f t="shared" ca="1" si="25"/>
        <v>0</v>
      </c>
      <c r="Z43" s="153">
        <f t="shared" ca="1" si="26"/>
        <v>0</v>
      </c>
      <c r="AA43" s="153">
        <f t="shared" ca="1" si="27"/>
        <v>0</v>
      </c>
      <c r="AB43" s="153">
        <f t="shared" ca="1" si="28"/>
        <v>0</v>
      </c>
      <c r="AC43" s="153">
        <f t="shared" ca="1" si="29"/>
        <v>0</v>
      </c>
      <c r="AD43" s="153">
        <f t="shared" ca="1" si="30"/>
        <v>0</v>
      </c>
      <c r="AE43" s="153">
        <f t="shared" ca="1" si="31"/>
        <v>0</v>
      </c>
      <c r="AF43" s="153">
        <f t="shared" ca="1" si="32"/>
        <v>0</v>
      </c>
      <c r="AG43" s="153">
        <f t="shared" ca="1" si="33"/>
        <v>0</v>
      </c>
      <c r="AH43" s="154"/>
      <c r="AI43" s="155">
        <f t="shared" ca="1" si="34"/>
        <v>0</v>
      </c>
      <c r="AJ43" s="156"/>
      <c r="AM43" s="24" t="str">
        <f t="shared" ca="1" si="35"/>
        <v>1</v>
      </c>
      <c r="AN43" s="24" t="str">
        <f t="shared" ca="1" si="36"/>
        <v>0</v>
      </c>
    </row>
    <row r="44" spans="1:40">
      <c r="A44" s="11">
        <f t="shared" si="37"/>
        <v>12</v>
      </c>
      <c r="B44" s="146" t="s">
        <v>97</v>
      </c>
      <c r="C44" s="11"/>
      <c r="D44" s="147" t="s">
        <v>3</v>
      </c>
      <c r="E44" s="11"/>
      <c r="F44" s="148" t="s">
        <v>164</v>
      </c>
      <c r="G44" s="149" t="str">
        <f t="shared" si="13"/>
        <v>ManTech12GART-3-A-08Govt</v>
      </c>
      <c r="H44" s="149"/>
      <c r="I44" s="147" t="s">
        <v>31</v>
      </c>
      <c r="J44" s="84">
        <v>201.52</v>
      </c>
      <c r="K44" s="84">
        <f t="shared" ca="1" si="14"/>
        <v>204.29</v>
      </c>
      <c r="L44" s="84">
        <f t="shared" ca="1" si="15"/>
        <v>86.128663999999986</v>
      </c>
      <c r="M44" s="84">
        <f t="shared" ca="1" si="16"/>
        <v>0</v>
      </c>
      <c r="N44" s="84">
        <f t="shared" ca="1" si="17"/>
        <v>0</v>
      </c>
      <c r="O44" s="150">
        <f t="shared" si="18"/>
        <v>519.33333333333337</v>
      </c>
      <c r="P44" s="84">
        <f t="shared" ca="1" si="19"/>
        <v>0</v>
      </c>
      <c r="Q44" s="84">
        <f t="shared" ca="1" si="20"/>
        <v>77.412290945066673</v>
      </c>
      <c r="R44" s="84">
        <f t="shared" ca="1" si="21"/>
        <v>887.16428827839991</v>
      </c>
      <c r="S44" s="84">
        <f t="shared" ca="1" si="22"/>
        <v>133.07464324175999</v>
      </c>
      <c r="T44" s="84">
        <f t="shared" ca="1" si="23"/>
        <v>1020.24</v>
      </c>
      <c r="U44" s="151">
        <v>0</v>
      </c>
      <c r="V44" s="152">
        <f t="shared" ca="1" si="24"/>
        <v>0</v>
      </c>
      <c r="Y44" s="153">
        <f t="shared" ca="1" si="25"/>
        <v>0</v>
      </c>
      <c r="Z44" s="153">
        <f t="shared" ca="1" si="26"/>
        <v>0</v>
      </c>
      <c r="AA44" s="153">
        <f t="shared" ca="1" si="27"/>
        <v>0</v>
      </c>
      <c r="AB44" s="153">
        <f t="shared" ca="1" si="28"/>
        <v>0</v>
      </c>
      <c r="AC44" s="153">
        <f t="shared" ca="1" si="29"/>
        <v>0</v>
      </c>
      <c r="AD44" s="153">
        <f t="shared" ca="1" si="30"/>
        <v>0</v>
      </c>
      <c r="AE44" s="153">
        <f t="shared" ca="1" si="31"/>
        <v>0</v>
      </c>
      <c r="AF44" s="153">
        <f t="shared" ca="1" si="32"/>
        <v>0</v>
      </c>
      <c r="AG44" s="153">
        <f t="shared" ca="1" si="33"/>
        <v>0</v>
      </c>
      <c r="AH44" s="154"/>
      <c r="AI44" s="155">
        <f t="shared" ca="1" si="34"/>
        <v>0</v>
      </c>
      <c r="AJ44" s="156"/>
      <c r="AM44" s="24" t="str">
        <f t="shared" ca="1" si="35"/>
        <v>1</v>
      </c>
      <c r="AN44" s="24" t="str">
        <f t="shared" ca="1" si="36"/>
        <v>0</v>
      </c>
    </row>
    <row r="45" spans="1:40">
      <c r="A45" s="11">
        <f t="shared" si="37"/>
        <v>13</v>
      </c>
      <c r="B45" s="146" t="s">
        <v>98</v>
      </c>
      <c r="C45" s="11"/>
      <c r="D45" s="147" t="s">
        <v>3</v>
      </c>
      <c r="E45" s="11"/>
      <c r="F45" s="148" t="s">
        <v>163</v>
      </c>
      <c r="G45" s="149" t="str">
        <f t="shared" si="13"/>
        <v>ManTech13GART-3-A-11Govt</v>
      </c>
      <c r="H45" s="149"/>
      <c r="I45" s="147" t="s">
        <v>31</v>
      </c>
      <c r="J45" s="84">
        <v>308.8</v>
      </c>
      <c r="K45" s="84">
        <f t="shared" ca="1" si="14"/>
        <v>313.05</v>
      </c>
      <c r="L45" s="84">
        <f t="shared" ca="1" si="15"/>
        <v>131.98187999999999</v>
      </c>
      <c r="M45" s="84">
        <f t="shared" ca="1" si="16"/>
        <v>0</v>
      </c>
      <c r="N45" s="84">
        <f t="shared" ca="1" si="17"/>
        <v>0</v>
      </c>
      <c r="O45" s="150">
        <f t="shared" si="18"/>
        <v>519.33333333333337</v>
      </c>
      <c r="P45" s="84">
        <f t="shared" ca="1" si="19"/>
        <v>0</v>
      </c>
      <c r="Q45" s="84">
        <f t="shared" ca="1" si="20"/>
        <v>92.193314394666672</v>
      </c>
      <c r="R45" s="84">
        <f t="shared" ca="1" si="21"/>
        <v>1056.5585277279999</v>
      </c>
      <c r="S45" s="84">
        <f t="shared" ca="1" si="22"/>
        <v>158.4837791592</v>
      </c>
      <c r="T45" s="84">
        <f t="shared" ca="1" si="23"/>
        <v>1215.04</v>
      </c>
      <c r="U45" s="151">
        <v>0</v>
      </c>
      <c r="V45" s="152">
        <f t="shared" ca="1" si="24"/>
        <v>0</v>
      </c>
      <c r="Y45" s="153">
        <f t="shared" ca="1" si="25"/>
        <v>0</v>
      </c>
      <c r="Z45" s="153">
        <f t="shared" ca="1" si="26"/>
        <v>0</v>
      </c>
      <c r="AA45" s="153">
        <f t="shared" ca="1" si="27"/>
        <v>0</v>
      </c>
      <c r="AB45" s="153">
        <f t="shared" ca="1" si="28"/>
        <v>0</v>
      </c>
      <c r="AC45" s="153">
        <f t="shared" ca="1" si="29"/>
        <v>0</v>
      </c>
      <c r="AD45" s="153">
        <f t="shared" ca="1" si="30"/>
        <v>0</v>
      </c>
      <c r="AE45" s="153">
        <f t="shared" ca="1" si="31"/>
        <v>0</v>
      </c>
      <c r="AF45" s="153">
        <f t="shared" ca="1" si="32"/>
        <v>0</v>
      </c>
      <c r="AG45" s="153">
        <f t="shared" ca="1" si="33"/>
        <v>0</v>
      </c>
      <c r="AH45" s="154"/>
      <c r="AI45" s="155">
        <f t="shared" ca="1" si="34"/>
        <v>0</v>
      </c>
      <c r="AJ45" s="156"/>
      <c r="AM45" s="24" t="str">
        <f t="shared" ca="1" si="35"/>
        <v>1</v>
      </c>
      <c r="AN45" s="24" t="str">
        <f t="shared" ca="1" si="36"/>
        <v>0</v>
      </c>
    </row>
    <row r="46" spans="1:40">
      <c r="A46" s="11">
        <f t="shared" si="37"/>
        <v>14</v>
      </c>
      <c r="B46" s="146" t="s">
        <v>99</v>
      </c>
      <c r="C46" s="11"/>
      <c r="D46" s="147" t="s">
        <v>3</v>
      </c>
      <c r="E46" s="11"/>
      <c r="F46" s="148" t="s">
        <v>164</v>
      </c>
      <c r="G46" s="149" t="str">
        <f t="shared" si="13"/>
        <v>ManTech14GART-3-A-08Govt</v>
      </c>
      <c r="H46" s="149"/>
      <c r="I46" s="147" t="s">
        <v>31</v>
      </c>
      <c r="J46" s="84">
        <v>201.52</v>
      </c>
      <c r="K46" s="84">
        <f t="shared" ca="1" si="14"/>
        <v>204.29</v>
      </c>
      <c r="L46" s="84">
        <f t="shared" ca="1" si="15"/>
        <v>86.128663999999986</v>
      </c>
      <c r="M46" s="84">
        <f t="shared" ca="1" si="16"/>
        <v>0</v>
      </c>
      <c r="N46" s="84">
        <f t="shared" ca="1" si="17"/>
        <v>0</v>
      </c>
      <c r="O46" s="150">
        <f t="shared" si="18"/>
        <v>519.33333333333337</v>
      </c>
      <c r="P46" s="84">
        <f t="shared" ca="1" si="19"/>
        <v>0</v>
      </c>
      <c r="Q46" s="84">
        <f t="shared" ca="1" si="20"/>
        <v>77.412290945066673</v>
      </c>
      <c r="R46" s="84">
        <f t="shared" ca="1" si="21"/>
        <v>887.16428827839991</v>
      </c>
      <c r="S46" s="84">
        <f t="shared" ca="1" si="22"/>
        <v>133.07464324175999</v>
      </c>
      <c r="T46" s="84">
        <f t="shared" ca="1" si="23"/>
        <v>1020.24</v>
      </c>
      <c r="U46" s="151">
        <v>0</v>
      </c>
      <c r="V46" s="152">
        <f t="shared" ca="1" si="24"/>
        <v>0</v>
      </c>
      <c r="Y46" s="153">
        <f t="shared" ca="1" si="25"/>
        <v>0</v>
      </c>
      <c r="Z46" s="153">
        <f t="shared" ca="1" si="26"/>
        <v>0</v>
      </c>
      <c r="AA46" s="153">
        <f t="shared" ca="1" si="27"/>
        <v>0</v>
      </c>
      <c r="AB46" s="153">
        <f t="shared" ca="1" si="28"/>
        <v>0</v>
      </c>
      <c r="AC46" s="153">
        <f t="shared" ca="1" si="29"/>
        <v>0</v>
      </c>
      <c r="AD46" s="153">
        <f t="shared" ca="1" si="30"/>
        <v>0</v>
      </c>
      <c r="AE46" s="153">
        <f t="shared" ca="1" si="31"/>
        <v>0</v>
      </c>
      <c r="AF46" s="153">
        <f t="shared" ca="1" si="32"/>
        <v>0</v>
      </c>
      <c r="AG46" s="153">
        <f t="shared" ca="1" si="33"/>
        <v>0</v>
      </c>
      <c r="AH46" s="154"/>
      <c r="AI46" s="155">
        <f t="shared" ca="1" si="34"/>
        <v>0</v>
      </c>
      <c r="AJ46" s="156"/>
      <c r="AM46" s="24" t="str">
        <f t="shared" ca="1" si="35"/>
        <v>1</v>
      </c>
      <c r="AN46" s="24" t="str">
        <f t="shared" ca="1" si="36"/>
        <v>0</v>
      </c>
    </row>
    <row r="47" spans="1:40">
      <c r="A47" s="11">
        <f t="shared" si="37"/>
        <v>15</v>
      </c>
      <c r="B47" s="146" t="s">
        <v>100</v>
      </c>
      <c r="C47" s="11"/>
      <c r="D47" s="147" t="s">
        <v>3</v>
      </c>
      <c r="E47" s="11"/>
      <c r="F47" s="148" t="s">
        <v>165</v>
      </c>
      <c r="G47" s="149" t="str">
        <f t="shared" si="13"/>
        <v>ManTech15FACI-3-A-11Govt</v>
      </c>
      <c r="H47" s="149"/>
      <c r="I47" s="147" t="s">
        <v>31</v>
      </c>
      <c r="J47" s="84">
        <v>324.95999999999998</v>
      </c>
      <c r="K47" s="84">
        <f t="shared" ca="1" si="14"/>
        <v>329.43</v>
      </c>
      <c r="L47" s="84">
        <f t="shared" ca="1" si="15"/>
        <v>138.887688</v>
      </c>
      <c r="M47" s="84">
        <f t="shared" ca="1" si="16"/>
        <v>0</v>
      </c>
      <c r="N47" s="84">
        <f t="shared" ca="1" si="17"/>
        <v>0</v>
      </c>
      <c r="O47" s="150">
        <f t="shared" si="18"/>
        <v>519.33333333333337</v>
      </c>
      <c r="P47" s="84">
        <f t="shared" ca="1" si="19"/>
        <v>0</v>
      </c>
      <c r="Q47" s="84">
        <f t="shared" ca="1" si="20"/>
        <v>94.419437639466679</v>
      </c>
      <c r="R47" s="84">
        <f t="shared" ca="1" si="21"/>
        <v>1082.0704589728</v>
      </c>
      <c r="S47" s="84">
        <f t="shared" ca="1" si="22"/>
        <v>162.31056884591999</v>
      </c>
      <c r="T47" s="84">
        <f t="shared" ca="1" si="23"/>
        <v>1244.3800000000001</v>
      </c>
      <c r="U47" s="151">
        <v>0</v>
      </c>
      <c r="V47" s="152">
        <f t="shared" ca="1" si="24"/>
        <v>0</v>
      </c>
      <c r="Y47" s="153">
        <f t="shared" ca="1" si="25"/>
        <v>0</v>
      </c>
      <c r="Z47" s="153">
        <f t="shared" ca="1" si="26"/>
        <v>0</v>
      </c>
      <c r="AA47" s="153">
        <f t="shared" ca="1" si="27"/>
        <v>0</v>
      </c>
      <c r="AB47" s="153">
        <f t="shared" ca="1" si="28"/>
        <v>0</v>
      </c>
      <c r="AC47" s="153">
        <f t="shared" ca="1" si="29"/>
        <v>0</v>
      </c>
      <c r="AD47" s="153">
        <f t="shared" ca="1" si="30"/>
        <v>0</v>
      </c>
      <c r="AE47" s="153">
        <f t="shared" ca="1" si="31"/>
        <v>0</v>
      </c>
      <c r="AF47" s="153">
        <f t="shared" ca="1" si="32"/>
        <v>0</v>
      </c>
      <c r="AG47" s="153">
        <f t="shared" ca="1" si="33"/>
        <v>0</v>
      </c>
      <c r="AH47" s="154"/>
      <c r="AI47" s="155">
        <f t="shared" ca="1" si="34"/>
        <v>0</v>
      </c>
      <c r="AJ47" s="156"/>
      <c r="AM47" s="24" t="str">
        <f t="shared" ca="1" si="35"/>
        <v>1</v>
      </c>
      <c r="AN47" s="24" t="str">
        <f t="shared" ca="1" si="36"/>
        <v>0</v>
      </c>
    </row>
    <row r="48" spans="1:40">
      <c r="A48" s="11">
        <f t="shared" si="37"/>
        <v>16</v>
      </c>
      <c r="B48" s="146" t="s">
        <v>101</v>
      </c>
      <c r="C48" s="11"/>
      <c r="D48" s="147" t="s">
        <v>3</v>
      </c>
      <c r="E48" s="11"/>
      <c r="F48" s="148" t="s">
        <v>166</v>
      </c>
      <c r="G48" s="149" t="str">
        <f t="shared" si="13"/>
        <v>ManTech16FACI-3-A-08Govt</v>
      </c>
      <c r="H48" s="149"/>
      <c r="I48" s="147" t="s">
        <v>31</v>
      </c>
      <c r="J48" s="84">
        <v>206.4</v>
      </c>
      <c r="K48" s="84">
        <f t="shared" ca="1" si="14"/>
        <v>209.24</v>
      </c>
      <c r="L48" s="84">
        <f t="shared" ca="1" si="15"/>
        <v>88.215583999999993</v>
      </c>
      <c r="M48" s="84">
        <f t="shared" ca="1" si="16"/>
        <v>0</v>
      </c>
      <c r="N48" s="84">
        <f t="shared" ca="1" si="17"/>
        <v>0</v>
      </c>
      <c r="O48" s="150">
        <f t="shared" si="18"/>
        <v>519.33333333333337</v>
      </c>
      <c r="P48" s="84">
        <f t="shared" ca="1" si="19"/>
        <v>0</v>
      </c>
      <c r="Q48" s="84">
        <f t="shared" ca="1" si="20"/>
        <v>78.085020497066665</v>
      </c>
      <c r="R48" s="84">
        <f t="shared" ca="1" si="21"/>
        <v>894.8739378304</v>
      </c>
      <c r="S48" s="84">
        <f t="shared" ca="1" si="22"/>
        <v>134.23109067455999</v>
      </c>
      <c r="T48" s="84">
        <f t="shared" ca="1" si="23"/>
        <v>1029.1099999999999</v>
      </c>
      <c r="U48" s="151">
        <v>0</v>
      </c>
      <c r="V48" s="152">
        <f t="shared" ca="1" si="24"/>
        <v>0</v>
      </c>
      <c r="Y48" s="153">
        <f t="shared" ca="1" si="25"/>
        <v>0</v>
      </c>
      <c r="Z48" s="153">
        <f t="shared" ca="1" si="26"/>
        <v>0</v>
      </c>
      <c r="AA48" s="153">
        <f t="shared" ca="1" si="27"/>
        <v>0</v>
      </c>
      <c r="AB48" s="153">
        <f t="shared" ca="1" si="28"/>
        <v>0</v>
      </c>
      <c r="AC48" s="153">
        <f t="shared" ca="1" si="29"/>
        <v>0</v>
      </c>
      <c r="AD48" s="153">
        <f t="shared" ca="1" si="30"/>
        <v>0</v>
      </c>
      <c r="AE48" s="153">
        <f t="shared" ca="1" si="31"/>
        <v>0</v>
      </c>
      <c r="AF48" s="153">
        <f t="shared" ca="1" si="32"/>
        <v>0</v>
      </c>
      <c r="AG48" s="153">
        <f t="shared" ca="1" si="33"/>
        <v>0</v>
      </c>
      <c r="AH48" s="154"/>
      <c r="AI48" s="155">
        <f t="shared" ca="1" si="34"/>
        <v>0</v>
      </c>
      <c r="AJ48" s="156"/>
      <c r="AM48" s="24" t="str">
        <f t="shared" ca="1" si="35"/>
        <v>1</v>
      </c>
      <c r="AN48" s="24" t="str">
        <f t="shared" ca="1" si="36"/>
        <v>0</v>
      </c>
    </row>
    <row r="49" spans="1:40">
      <c r="A49" s="11">
        <f t="shared" si="37"/>
        <v>17</v>
      </c>
      <c r="B49" s="146" t="s">
        <v>102</v>
      </c>
      <c r="C49" s="11"/>
      <c r="D49" s="147" t="s">
        <v>3</v>
      </c>
      <c r="E49" s="11"/>
      <c r="F49" s="148" t="s">
        <v>158</v>
      </c>
      <c r="G49" s="149" t="str">
        <f t="shared" si="13"/>
        <v>ManTech17ADSV-3-A-11Govt</v>
      </c>
      <c r="H49" s="149"/>
      <c r="I49" s="147" t="s">
        <v>31</v>
      </c>
      <c r="J49" s="84">
        <v>0</v>
      </c>
      <c r="K49" s="84">
        <f t="shared" ca="1" si="14"/>
        <v>0</v>
      </c>
      <c r="L49" s="84">
        <f t="shared" ca="1" si="15"/>
        <v>0</v>
      </c>
      <c r="M49" s="84">
        <f t="shared" ca="1" si="16"/>
        <v>0</v>
      </c>
      <c r="N49" s="84">
        <f t="shared" ca="1" si="17"/>
        <v>0</v>
      </c>
      <c r="O49" s="150" t="str">
        <f t="shared" si="18"/>
        <v/>
      </c>
      <c r="P49" s="84">
        <f t="shared" ca="1" si="19"/>
        <v>0</v>
      </c>
      <c r="Q49" s="84">
        <f t="shared" ca="1" si="20"/>
        <v>0</v>
      </c>
      <c r="R49" s="84">
        <f t="shared" ca="1" si="21"/>
        <v>0</v>
      </c>
      <c r="S49" s="84">
        <f t="shared" ca="1" si="22"/>
        <v>0</v>
      </c>
      <c r="T49" s="84">
        <f t="shared" ca="1" si="23"/>
        <v>0</v>
      </c>
      <c r="U49" s="151">
        <v>0</v>
      </c>
      <c r="V49" s="152">
        <f t="shared" ca="1" si="24"/>
        <v>0</v>
      </c>
      <c r="Y49" s="153">
        <f t="shared" ca="1" si="25"/>
        <v>0</v>
      </c>
      <c r="Z49" s="153">
        <f t="shared" ca="1" si="26"/>
        <v>0</v>
      </c>
      <c r="AA49" s="153">
        <f t="shared" ca="1" si="27"/>
        <v>0</v>
      </c>
      <c r="AB49" s="153">
        <f t="shared" ca="1" si="28"/>
        <v>0</v>
      </c>
      <c r="AC49" s="153">
        <f t="shared" ca="1" si="29"/>
        <v>0</v>
      </c>
      <c r="AD49" s="153">
        <f t="shared" ca="1" si="30"/>
        <v>0</v>
      </c>
      <c r="AE49" s="153">
        <f t="shared" ca="1" si="31"/>
        <v>0</v>
      </c>
      <c r="AF49" s="153">
        <f t="shared" ca="1" si="32"/>
        <v>0</v>
      </c>
      <c r="AG49" s="153">
        <f t="shared" ca="1" si="33"/>
        <v>0</v>
      </c>
      <c r="AH49" s="154"/>
      <c r="AI49" s="155">
        <f t="shared" ca="1" si="34"/>
        <v>0</v>
      </c>
      <c r="AJ49" s="156"/>
      <c r="AM49" s="24" t="str">
        <f t="shared" ca="1" si="35"/>
        <v>0</v>
      </c>
      <c r="AN49" s="24" t="str">
        <f t="shared" ca="1" si="36"/>
        <v>0</v>
      </c>
    </row>
    <row r="50" spans="1:40">
      <c r="A50" s="11">
        <f t="shared" si="37"/>
        <v>18</v>
      </c>
      <c r="B50" s="146" t="s">
        <v>103</v>
      </c>
      <c r="C50" s="11"/>
      <c r="D50" s="147" t="s">
        <v>3</v>
      </c>
      <c r="E50" s="11"/>
      <c r="F50" s="148" t="s">
        <v>158</v>
      </c>
      <c r="G50" s="149" t="str">
        <f t="shared" si="13"/>
        <v>ManTech18ADSV-3-A-11Govt</v>
      </c>
      <c r="H50" s="149"/>
      <c r="I50" s="147" t="s">
        <v>31</v>
      </c>
      <c r="J50" s="84">
        <v>0</v>
      </c>
      <c r="K50" s="84">
        <f t="shared" ca="1" si="14"/>
        <v>0</v>
      </c>
      <c r="L50" s="84">
        <f t="shared" ca="1" si="15"/>
        <v>0</v>
      </c>
      <c r="M50" s="84">
        <f t="shared" ca="1" si="16"/>
        <v>0</v>
      </c>
      <c r="N50" s="84">
        <f t="shared" ca="1" si="17"/>
        <v>0</v>
      </c>
      <c r="O50" s="150" t="str">
        <f t="shared" si="18"/>
        <v/>
      </c>
      <c r="P50" s="84">
        <f t="shared" ca="1" si="19"/>
        <v>0</v>
      </c>
      <c r="Q50" s="84">
        <f t="shared" ca="1" si="20"/>
        <v>0</v>
      </c>
      <c r="R50" s="84">
        <f t="shared" ca="1" si="21"/>
        <v>0</v>
      </c>
      <c r="S50" s="84">
        <f t="shared" ca="1" si="22"/>
        <v>0</v>
      </c>
      <c r="T50" s="84">
        <f t="shared" ca="1" si="23"/>
        <v>0</v>
      </c>
      <c r="U50" s="151">
        <v>0</v>
      </c>
      <c r="V50" s="152">
        <f t="shared" ca="1" si="24"/>
        <v>0</v>
      </c>
      <c r="Y50" s="153">
        <f t="shared" ca="1" si="25"/>
        <v>0</v>
      </c>
      <c r="Z50" s="153">
        <f t="shared" ca="1" si="26"/>
        <v>0</v>
      </c>
      <c r="AA50" s="153">
        <f t="shared" ca="1" si="27"/>
        <v>0</v>
      </c>
      <c r="AB50" s="153">
        <f t="shared" ca="1" si="28"/>
        <v>0</v>
      </c>
      <c r="AC50" s="153">
        <f t="shared" ca="1" si="29"/>
        <v>0</v>
      </c>
      <c r="AD50" s="153">
        <f t="shared" ca="1" si="30"/>
        <v>0</v>
      </c>
      <c r="AE50" s="153">
        <f t="shared" ca="1" si="31"/>
        <v>0</v>
      </c>
      <c r="AF50" s="153">
        <f t="shared" ca="1" si="32"/>
        <v>0</v>
      </c>
      <c r="AG50" s="153">
        <f t="shared" ca="1" si="33"/>
        <v>0</v>
      </c>
      <c r="AH50" s="154"/>
      <c r="AI50" s="155">
        <f t="shared" ca="1" si="34"/>
        <v>0</v>
      </c>
      <c r="AJ50" s="156"/>
      <c r="AM50" s="24" t="str">
        <f t="shared" ca="1" si="35"/>
        <v>0</v>
      </c>
      <c r="AN50" s="24" t="str">
        <f t="shared" ca="1" si="36"/>
        <v>0</v>
      </c>
    </row>
    <row r="51" spans="1:40">
      <c r="A51" s="11">
        <f t="shared" si="37"/>
        <v>19</v>
      </c>
      <c r="B51" s="146" t="s">
        <v>104</v>
      </c>
      <c r="C51" s="11"/>
      <c r="D51" s="147" t="s">
        <v>3</v>
      </c>
      <c r="E51" s="11"/>
      <c r="F51" s="148" t="s">
        <v>137</v>
      </c>
      <c r="G51" s="149" t="str">
        <f t="shared" si="13"/>
        <v>ManTech19ADSV-3-A-08Govt</v>
      </c>
      <c r="H51" s="149"/>
      <c r="I51" s="147" t="s">
        <v>31</v>
      </c>
      <c r="J51" s="84">
        <v>198.32</v>
      </c>
      <c r="K51" s="84">
        <f t="shared" ca="1" si="14"/>
        <v>201.05</v>
      </c>
      <c r="L51" s="84">
        <f t="shared" ca="1" si="15"/>
        <v>84.762680000000003</v>
      </c>
      <c r="M51" s="84">
        <f t="shared" ca="1" si="16"/>
        <v>0</v>
      </c>
      <c r="N51" s="84">
        <f t="shared" ca="1" si="17"/>
        <v>0</v>
      </c>
      <c r="O51" s="150">
        <f t="shared" si="18"/>
        <v>519.33333333333337</v>
      </c>
      <c r="P51" s="84">
        <f t="shared" ca="1" si="19"/>
        <v>0</v>
      </c>
      <c r="Q51" s="84">
        <f t="shared" ca="1" si="20"/>
        <v>76.971958874666669</v>
      </c>
      <c r="R51" s="84">
        <f t="shared" ca="1" si="21"/>
        <v>882.11797220800008</v>
      </c>
      <c r="S51" s="84">
        <f t="shared" ca="1" si="22"/>
        <v>132.31769583120001</v>
      </c>
      <c r="T51" s="84">
        <f t="shared" ca="1" si="23"/>
        <v>1014.44</v>
      </c>
      <c r="U51" s="151">
        <v>0</v>
      </c>
      <c r="V51" s="152">
        <f t="shared" ca="1" si="24"/>
        <v>0</v>
      </c>
      <c r="Y51" s="153">
        <f t="shared" ca="1" si="25"/>
        <v>0</v>
      </c>
      <c r="Z51" s="153">
        <f t="shared" ca="1" si="26"/>
        <v>0</v>
      </c>
      <c r="AA51" s="153">
        <f t="shared" ca="1" si="27"/>
        <v>0</v>
      </c>
      <c r="AB51" s="153">
        <f t="shared" ca="1" si="28"/>
        <v>0</v>
      </c>
      <c r="AC51" s="153">
        <f t="shared" ca="1" si="29"/>
        <v>0</v>
      </c>
      <c r="AD51" s="153">
        <f t="shared" ca="1" si="30"/>
        <v>0</v>
      </c>
      <c r="AE51" s="153">
        <f t="shared" ca="1" si="31"/>
        <v>0</v>
      </c>
      <c r="AF51" s="153">
        <f t="shared" ca="1" si="32"/>
        <v>0</v>
      </c>
      <c r="AG51" s="153">
        <f t="shared" ca="1" si="33"/>
        <v>0</v>
      </c>
      <c r="AH51" s="154"/>
      <c r="AI51" s="155">
        <f t="shared" ca="1" si="34"/>
        <v>0</v>
      </c>
      <c r="AJ51" s="156"/>
      <c r="AM51" s="24" t="str">
        <f t="shared" ca="1" si="35"/>
        <v>1</v>
      </c>
      <c r="AN51" s="24" t="str">
        <f t="shared" ca="1" si="36"/>
        <v>0</v>
      </c>
    </row>
    <row r="52" spans="1:40">
      <c r="A52" s="11">
        <f t="shared" si="37"/>
        <v>20</v>
      </c>
      <c r="B52" s="146" t="s">
        <v>105</v>
      </c>
      <c r="C52" s="11"/>
      <c r="D52" s="147" t="s">
        <v>3</v>
      </c>
      <c r="E52" s="11"/>
      <c r="F52" s="148" t="s">
        <v>167</v>
      </c>
      <c r="G52" s="149" t="str">
        <f t="shared" si="13"/>
        <v>ManTech20ADSV-3-A-02Govt</v>
      </c>
      <c r="H52" s="149"/>
      <c r="I52" s="147" t="s">
        <v>31</v>
      </c>
      <c r="J52" s="84">
        <v>105.2</v>
      </c>
      <c r="K52" s="84">
        <f t="shared" ca="1" si="14"/>
        <v>106.65</v>
      </c>
      <c r="L52" s="84">
        <f t="shared" ca="1" si="15"/>
        <v>44.963639999999998</v>
      </c>
      <c r="M52" s="84">
        <f t="shared" ca="1" si="16"/>
        <v>0</v>
      </c>
      <c r="N52" s="84">
        <f t="shared" ca="1" si="17"/>
        <v>0</v>
      </c>
      <c r="O52" s="150">
        <f t="shared" si="18"/>
        <v>519.33333333333337</v>
      </c>
      <c r="P52" s="84">
        <f t="shared" ca="1" si="19"/>
        <v>0</v>
      </c>
      <c r="Q52" s="84">
        <f t="shared" ca="1" si="20"/>
        <v>64.142530650666671</v>
      </c>
      <c r="R52" s="84">
        <f t="shared" ca="1" si="21"/>
        <v>735.08950398400009</v>
      </c>
      <c r="S52" s="84">
        <f t="shared" ca="1" si="22"/>
        <v>110.2634255976</v>
      </c>
      <c r="T52" s="84">
        <f t="shared" ca="1" si="23"/>
        <v>845.35</v>
      </c>
      <c r="U52" s="151">
        <v>0</v>
      </c>
      <c r="V52" s="152">
        <f t="shared" ca="1" si="24"/>
        <v>0</v>
      </c>
      <c r="Y52" s="153">
        <f t="shared" ca="1" si="25"/>
        <v>0</v>
      </c>
      <c r="Z52" s="153">
        <f t="shared" ca="1" si="26"/>
        <v>0</v>
      </c>
      <c r="AA52" s="153">
        <f t="shared" ca="1" si="27"/>
        <v>0</v>
      </c>
      <c r="AB52" s="153">
        <f t="shared" ca="1" si="28"/>
        <v>0</v>
      </c>
      <c r="AC52" s="153">
        <f t="shared" ca="1" si="29"/>
        <v>0</v>
      </c>
      <c r="AD52" s="153">
        <f t="shared" ca="1" si="30"/>
        <v>0</v>
      </c>
      <c r="AE52" s="153">
        <f t="shared" ca="1" si="31"/>
        <v>0</v>
      </c>
      <c r="AF52" s="153">
        <f t="shared" ca="1" si="32"/>
        <v>0</v>
      </c>
      <c r="AG52" s="153">
        <f t="shared" ca="1" si="33"/>
        <v>0</v>
      </c>
      <c r="AH52" s="154"/>
      <c r="AI52" s="155">
        <f t="shared" ca="1" si="34"/>
        <v>0</v>
      </c>
      <c r="AJ52" s="156"/>
      <c r="AM52" s="24" t="str">
        <f t="shared" ca="1" si="35"/>
        <v>1</v>
      </c>
      <c r="AN52" s="24" t="str">
        <f t="shared" ca="1" si="36"/>
        <v>0</v>
      </c>
    </row>
    <row r="53" spans="1:40">
      <c r="A53" s="11">
        <f t="shared" si="37"/>
        <v>21</v>
      </c>
      <c r="B53" s="146" t="s">
        <v>106</v>
      </c>
      <c r="C53" s="11"/>
      <c r="D53" s="147" t="s">
        <v>3</v>
      </c>
      <c r="E53" s="11"/>
      <c r="F53" s="148" t="s">
        <v>161</v>
      </c>
      <c r="G53" s="149" t="str">
        <f t="shared" si="13"/>
        <v>ManTech21FINA-3-A-11Govt</v>
      </c>
      <c r="H53" s="149"/>
      <c r="I53" s="147" t="s">
        <v>31</v>
      </c>
      <c r="J53" s="84">
        <v>0</v>
      </c>
      <c r="K53" s="84">
        <f t="shared" ca="1" si="14"/>
        <v>0</v>
      </c>
      <c r="L53" s="84">
        <f t="shared" ca="1" si="15"/>
        <v>0</v>
      </c>
      <c r="M53" s="84">
        <f t="shared" ca="1" si="16"/>
        <v>0</v>
      </c>
      <c r="N53" s="84">
        <f t="shared" ca="1" si="17"/>
        <v>0</v>
      </c>
      <c r="O53" s="150" t="str">
        <f t="shared" si="18"/>
        <v/>
      </c>
      <c r="P53" s="84">
        <f t="shared" ca="1" si="19"/>
        <v>0</v>
      </c>
      <c r="Q53" s="84">
        <f t="shared" ca="1" si="20"/>
        <v>0</v>
      </c>
      <c r="R53" s="84">
        <f t="shared" ca="1" si="21"/>
        <v>0</v>
      </c>
      <c r="S53" s="84">
        <f t="shared" ca="1" si="22"/>
        <v>0</v>
      </c>
      <c r="T53" s="84">
        <f t="shared" ca="1" si="23"/>
        <v>0</v>
      </c>
      <c r="U53" s="151">
        <v>0</v>
      </c>
      <c r="V53" s="152">
        <f t="shared" ca="1" si="24"/>
        <v>0</v>
      </c>
      <c r="Y53" s="153">
        <f t="shared" ca="1" si="25"/>
        <v>0</v>
      </c>
      <c r="Z53" s="153">
        <f t="shared" ca="1" si="26"/>
        <v>0</v>
      </c>
      <c r="AA53" s="153">
        <f t="shared" ca="1" si="27"/>
        <v>0</v>
      </c>
      <c r="AB53" s="153">
        <f t="shared" ca="1" si="28"/>
        <v>0</v>
      </c>
      <c r="AC53" s="153">
        <f t="shared" ca="1" si="29"/>
        <v>0</v>
      </c>
      <c r="AD53" s="153">
        <f t="shared" ca="1" si="30"/>
        <v>0</v>
      </c>
      <c r="AE53" s="153">
        <f t="shared" ca="1" si="31"/>
        <v>0</v>
      </c>
      <c r="AF53" s="153">
        <f t="shared" ca="1" si="32"/>
        <v>0</v>
      </c>
      <c r="AG53" s="153">
        <f t="shared" ca="1" si="33"/>
        <v>0</v>
      </c>
      <c r="AH53" s="154"/>
      <c r="AI53" s="155">
        <f t="shared" ca="1" si="34"/>
        <v>0</v>
      </c>
      <c r="AJ53" s="156"/>
      <c r="AM53" s="24" t="str">
        <f t="shared" ca="1" si="35"/>
        <v>0</v>
      </c>
      <c r="AN53" s="24" t="str">
        <f t="shared" ca="1" si="36"/>
        <v>0</v>
      </c>
    </row>
    <row r="54" spans="1:40">
      <c r="A54" s="11">
        <f t="shared" si="37"/>
        <v>22</v>
      </c>
      <c r="B54" s="146" t="s">
        <v>107</v>
      </c>
      <c r="C54" s="11"/>
      <c r="D54" s="147" t="s">
        <v>3</v>
      </c>
      <c r="E54" s="11"/>
      <c r="F54" s="148" t="s">
        <v>162</v>
      </c>
      <c r="G54" s="149" t="str">
        <f t="shared" si="13"/>
        <v>ManTech22FINA-3-A-08Govt</v>
      </c>
      <c r="H54" s="149"/>
      <c r="I54" s="147" t="s">
        <v>31</v>
      </c>
      <c r="J54" s="84">
        <v>198.8</v>
      </c>
      <c r="K54" s="84">
        <f t="shared" ca="1" si="14"/>
        <v>201.53</v>
      </c>
      <c r="L54" s="84">
        <f t="shared" ca="1" si="15"/>
        <v>84.965047999999996</v>
      </c>
      <c r="M54" s="84">
        <f t="shared" ca="1" si="16"/>
        <v>0</v>
      </c>
      <c r="N54" s="84">
        <f t="shared" ca="1" si="17"/>
        <v>0</v>
      </c>
      <c r="O54" s="150">
        <f t="shared" si="18"/>
        <v>519.33333333333337</v>
      </c>
      <c r="P54" s="84">
        <f t="shared" ca="1" si="19"/>
        <v>0</v>
      </c>
      <c r="Q54" s="84">
        <f t="shared" ca="1" si="20"/>
        <v>77.037193255466676</v>
      </c>
      <c r="R54" s="84">
        <f t="shared" ca="1" si="21"/>
        <v>882.86557458880009</v>
      </c>
      <c r="S54" s="84">
        <f t="shared" ca="1" si="22"/>
        <v>132.42983618832</v>
      </c>
      <c r="T54" s="84">
        <f t="shared" ca="1" si="23"/>
        <v>1015.3</v>
      </c>
      <c r="U54" s="151">
        <v>0</v>
      </c>
      <c r="V54" s="152">
        <f t="shared" ca="1" si="24"/>
        <v>0</v>
      </c>
      <c r="Y54" s="153">
        <f t="shared" ca="1" si="25"/>
        <v>0</v>
      </c>
      <c r="Z54" s="153">
        <f t="shared" ca="1" si="26"/>
        <v>0</v>
      </c>
      <c r="AA54" s="153">
        <f t="shared" ca="1" si="27"/>
        <v>0</v>
      </c>
      <c r="AB54" s="153">
        <f t="shared" ca="1" si="28"/>
        <v>0</v>
      </c>
      <c r="AC54" s="153">
        <f t="shared" ca="1" si="29"/>
        <v>0</v>
      </c>
      <c r="AD54" s="153">
        <f t="shared" ca="1" si="30"/>
        <v>0</v>
      </c>
      <c r="AE54" s="153">
        <f t="shared" ca="1" si="31"/>
        <v>0</v>
      </c>
      <c r="AF54" s="153">
        <f t="shared" ca="1" si="32"/>
        <v>0</v>
      </c>
      <c r="AG54" s="153">
        <f t="shared" ca="1" si="33"/>
        <v>0</v>
      </c>
      <c r="AH54" s="154"/>
      <c r="AI54" s="155">
        <f t="shared" ca="1" si="34"/>
        <v>0</v>
      </c>
      <c r="AJ54" s="156"/>
      <c r="AM54" s="24" t="str">
        <f t="shared" ca="1" si="35"/>
        <v>1</v>
      </c>
      <c r="AN54" s="24" t="str">
        <f t="shared" ca="1" si="36"/>
        <v>0</v>
      </c>
    </row>
    <row r="55" spans="1:40" ht="15">
      <c r="B55" s="157" t="s">
        <v>67</v>
      </c>
      <c r="C55" s="11"/>
      <c r="D55" s="147"/>
      <c r="E55" s="11"/>
      <c r="F55" s="148"/>
      <c r="G55" s="149"/>
      <c r="H55" s="149"/>
      <c r="I55" s="147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151"/>
      <c r="V55" s="152"/>
      <c r="Y55" s="153"/>
      <c r="Z55" s="153"/>
      <c r="AA55" s="153"/>
      <c r="AB55" s="153"/>
      <c r="AC55" s="153"/>
      <c r="AD55" s="153"/>
      <c r="AE55" s="153"/>
      <c r="AF55" s="153"/>
      <c r="AG55" s="153"/>
      <c r="AH55" s="154"/>
      <c r="AI55" s="155"/>
      <c r="AJ55" s="156"/>
    </row>
    <row r="56" spans="1:40">
      <c r="A56" s="11">
        <f>A54+1</f>
        <v>23</v>
      </c>
      <c r="B56" s="146" t="s">
        <v>108</v>
      </c>
      <c r="C56" s="11"/>
      <c r="D56" s="147" t="s">
        <v>3</v>
      </c>
      <c r="E56" s="11"/>
      <c r="F56" s="148" t="s">
        <v>136</v>
      </c>
      <c r="G56" s="149" t="str">
        <f>D56&amp;A56&amp;F56&amp;I56</f>
        <v>ManTech23ITEK-3-A-11Govt</v>
      </c>
      <c r="H56" s="149"/>
      <c r="I56" s="147" t="s">
        <v>31</v>
      </c>
      <c r="J56" s="84">
        <v>363.76</v>
      </c>
      <c r="K56" s="84">
        <f ca="1">ROUND($J56*(VLOOKUP($I56,$I$9:$S$24,K$6,FALSE)),2)</f>
        <v>368.76</v>
      </c>
      <c r="L56" s="84">
        <f ca="1">$K56*(VLOOKUP($I56,$I$9:$S$24,L$6,FALSE))</f>
        <v>155.46921599999999</v>
      </c>
      <c r="M56" s="84">
        <f ca="1">($K56+$L56)*(VLOOKUP($I56,$I$9:$S$24,M$6,FALSE))</f>
        <v>0</v>
      </c>
      <c r="N56" s="84">
        <f ca="1">$K56*(VLOOKUP($I56,$I$9:$S$24,N$6,FALSE))</f>
        <v>0</v>
      </c>
      <c r="O56" s="150">
        <f>IF(J56=0,"",IF(D56="ManTech",$O$29,0))</f>
        <v>519.33333333333337</v>
      </c>
      <c r="P56" s="84">
        <f ca="1">$K56*($P$29/100)</f>
        <v>0</v>
      </c>
      <c r="Q56" s="84">
        <f ca="1">IF($D56="ManTech",(SUM($K56:$P56)*(VLOOKUP($I56,$I$9:$S$24,Q$6,FALSE))),(IF(M56=0,((SUM(K56,N56:P56))*(VLOOKUP($I56,$I$9:$S$24,Q$6,FALSE))),(SUM($M56:$P56)*(VLOOKUP($I56,$I$9:$S$24,Q$6,FALSE))))))</f>
        <v>99.764579716266653</v>
      </c>
      <c r="R56" s="84">
        <f ca="1">SUM(K56:Q56)</f>
        <v>1143.3271290495998</v>
      </c>
      <c r="S56" s="84">
        <f ca="1">(R56*(VLOOKUP($I56,$I$9:$S$24,S$6,FALSE)))</f>
        <v>171.49906935743996</v>
      </c>
      <c r="T56" s="84">
        <f ca="1">ROUND(SUM(R56:S56),2)</f>
        <v>1314.83</v>
      </c>
      <c r="U56" s="151">
        <v>0</v>
      </c>
      <c r="V56" s="152">
        <f ca="1">$T56*$U56</f>
        <v>0</v>
      </c>
      <c r="Y56" s="153">
        <f t="shared" ref="Y56:AB58" ca="1" si="38">K56*$U56</f>
        <v>0</v>
      </c>
      <c r="Z56" s="153">
        <f t="shared" ca="1" si="38"/>
        <v>0</v>
      </c>
      <c r="AA56" s="153">
        <f t="shared" ca="1" si="38"/>
        <v>0</v>
      </c>
      <c r="AB56" s="153">
        <f t="shared" ca="1" si="38"/>
        <v>0</v>
      </c>
      <c r="AC56" s="153">
        <f t="shared" ref="AC56:AD58" ca="1" si="39">P56*$U56</f>
        <v>0</v>
      </c>
      <c r="AD56" s="153">
        <f t="shared" ca="1" si="39"/>
        <v>0</v>
      </c>
      <c r="AE56" s="153">
        <f ca="1">SUM(Y56:AD56)</f>
        <v>0</v>
      </c>
      <c r="AF56" s="153">
        <f ca="1">S56*$U56</f>
        <v>0</v>
      </c>
      <c r="AG56" s="153">
        <f ca="1">SUM(AE56:AF56)</f>
        <v>0</v>
      </c>
      <c r="AH56" s="154"/>
      <c r="AI56" s="155">
        <f ca="1">AG56-V56</f>
        <v>0</v>
      </c>
      <c r="AJ56" s="156"/>
      <c r="AM56" s="24" t="str">
        <f ca="1">IF((OR((T56=""),(T56&gt;0))),"1","0")</f>
        <v>1</v>
      </c>
      <c r="AN56" s="24" t="str">
        <f ca="1">IF((OR((V56=""),(V56&gt;0))),"1","0")</f>
        <v>0</v>
      </c>
    </row>
    <row r="57" spans="1:40">
      <c r="A57" s="11">
        <f>A56+1</f>
        <v>24</v>
      </c>
      <c r="B57" s="146" t="s">
        <v>109</v>
      </c>
      <c r="C57" s="11"/>
      <c r="D57" s="147" t="s">
        <v>3</v>
      </c>
      <c r="E57" s="11"/>
      <c r="F57" s="148" t="s">
        <v>136</v>
      </c>
      <c r="G57" s="149" t="str">
        <f>D57&amp;A57&amp;F57&amp;I57</f>
        <v>ManTech24ITEK-3-A-11Govt</v>
      </c>
      <c r="H57" s="149"/>
      <c r="I57" s="147" t="s">
        <v>31</v>
      </c>
      <c r="J57" s="84">
        <v>363.76</v>
      </c>
      <c r="K57" s="84">
        <f ca="1">ROUND($J57*(VLOOKUP($I57,$I$9:$S$24,K$6,FALSE)),2)</f>
        <v>368.76</v>
      </c>
      <c r="L57" s="84">
        <f ca="1">$K57*(VLOOKUP($I57,$I$9:$S$24,L$6,FALSE))</f>
        <v>155.46921599999999</v>
      </c>
      <c r="M57" s="84">
        <f ca="1">($K57+$L57)*(VLOOKUP($I57,$I$9:$S$24,M$6,FALSE))</f>
        <v>0</v>
      </c>
      <c r="N57" s="84">
        <f ca="1">$K57*(VLOOKUP($I57,$I$9:$S$24,N$6,FALSE))</f>
        <v>0</v>
      </c>
      <c r="O57" s="150">
        <f>IF(J57=0,"",IF(D57="ManTech",$O$29,0))</f>
        <v>519.33333333333337</v>
      </c>
      <c r="P57" s="84">
        <f ca="1">$K57*($P$29/100)</f>
        <v>0</v>
      </c>
      <c r="Q57" s="84">
        <f ca="1">IF($D57="ManTech",(SUM($K57:$P57)*(VLOOKUP($I57,$I$9:$S$24,Q$6,FALSE))),(IF(M57=0,((SUM(K57,N57:P57))*(VLOOKUP($I57,$I$9:$S$24,Q$6,FALSE))),(SUM($M57:$P57)*(VLOOKUP($I57,$I$9:$S$24,Q$6,FALSE))))))</f>
        <v>99.764579716266653</v>
      </c>
      <c r="R57" s="84">
        <f ca="1">SUM(K57:Q57)</f>
        <v>1143.3271290495998</v>
      </c>
      <c r="S57" s="84">
        <f ca="1">(R57*(VLOOKUP($I57,$I$9:$S$24,S$6,FALSE)))</f>
        <v>171.49906935743996</v>
      </c>
      <c r="T57" s="84">
        <f ca="1">ROUND(SUM(R57:S57),2)</f>
        <v>1314.83</v>
      </c>
      <c r="U57" s="151">
        <v>0</v>
      </c>
      <c r="V57" s="152">
        <f ca="1">$T57*$U57</f>
        <v>0</v>
      </c>
      <c r="Y57" s="153">
        <f t="shared" ca="1" si="38"/>
        <v>0</v>
      </c>
      <c r="Z57" s="153">
        <f t="shared" ca="1" si="38"/>
        <v>0</v>
      </c>
      <c r="AA57" s="153">
        <f t="shared" ca="1" si="38"/>
        <v>0</v>
      </c>
      <c r="AB57" s="153">
        <f t="shared" ca="1" si="38"/>
        <v>0</v>
      </c>
      <c r="AC57" s="153">
        <f t="shared" ca="1" si="39"/>
        <v>0</v>
      </c>
      <c r="AD57" s="153">
        <f t="shared" ca="1" si="39"/>
        <v>0</v>
      </c>
      <c r="AE57" s="153">
        <f ca="1">SUM(Y57:AD57)</f>
        <v>0</v>
      </c>
      <c r="AF57" s="153">
        <f ca="1">S57*$U57</f>
        <v>0</v>
      </c>
      <c r="AG57" s="153">
        <f ca="1">SUM(AE57:AF57)</f>
        <v>0</v>
      </c>
      <c r="AH57" s="154"/>
      <c r="AI57" s="155">
        <f ca="1">AG57-V57</f>
        <v>0</v>
      </c>
      <c r="AJ57" s="156"/>
      <c r="AM57" s="24" t="str">
        <f ca="1">IF((OR((T57=""),(T57&gt;0))),"1","0")</f>
        <v>1</v>
      </c>
      <c r="AN57" s="24" t="str">
        <f ca="1">IF((OR((V57=""),(V57&gt;0))),"1","0")</f>
        <v>0</v>
      </c>
    </row>
    <row r="58" spans="1:40">
      <c r="A58" s="11">
        <f>A57+1</f>
        <v>25</v>
      </c>
      <c r="B58" s="146" t="s">
        <v>110</v>
      </c>
      <c r="C58" s="11"/>
      <c r="D58" s="147" t="s">
        <v>3</v>
      </c>
      <c r="E58" s="11"/>
      <c r="F58" s="148" t="s">
        <v>137</v>
      </c>
      <c r="G58" s="149" t="str">
        <f>D58&amp;A58&amp;F58&amp;I58</f>
        <v>ManTech25ADSV-3-A-08Govt</v>
      </c>
      <c r="H58" s="149"/>
      <c r="I58" s="147" t="s">
        <v>31</v>
      </c>
      <c r="J58" s="84">
        <v>198.32</v>
      </c>
      <c r="K58" s="84">
        <f ca="1">ROUND($J58*(VLOOKUP($I58,$I$9:$S$24,K$6,FALSE)),2)</f>
        <v>201.05</v>
      </c>
      <c r="L58" s="84">
        <f ca="1">$K58*(VLOOKUP($I58,$I$9:$S$24,L$6,FALSE))</f>
        <v>84.762680000000003</v>
      </c>
      <c r="M58" s="84">
        <f ca="1">($K58+$L58)*(VLOOKUP($I58,$I$9:$S$24,M$6,FALSE))</f>
        <v>0</v>
      </c>
      <c r="N58" s="84">
        <f ca="1">$K58*(VLOOKUP($I58,$I$9:$S$24,N$6,FALSE))</f>
        <v>0</v>
      </c>
      <c r="O58" s="150">
        <f>IF(J58=0,"",IF(D58="ManTech",$O$29,0))</f>
        <v>519.33333333333337</v>
      </c>
      <c r="P58" s="84">
        <f ca="1">$K58*($P$29/100)</f>
        <v>0</v>
      </c>
      <c r="Q58" s="84">
        <f ca="1">IF($D58="ManTech",(SUM($K58:$P58)*(VLOOKUP($I58,$I$9:$S$24,Q$6,FALSE))),(IF(M58=0,((SUM(K58,N58:P58))*(VLOOKUP($I58,$I$9:$S$24,Q$6,FALSE))),(SUM($M58:$P58)*(VLOOKUP($I58,$I$9:$S$24,Q$6,FALSE))))))</f>
        <v>76.971958874666669</v>
      </c>
      <c r="R58" s="84">
        <f ca="1">SUM(K58:Q58)</f>
        <v>882.11797220800008</v>
      </c>
      <c r="S58" s="84">
        <f ca="1">(R58*(VLOOKUP($I58,$I$9:$S$24,S$6,FALSE)))</f>
        <v>132.31769583120001</v>
      </c>
      <c r="T58" s="84">
        <f ca="1">ROUND(SUM(R58:S58),2)</f>
        <v>1014.44</v>
      </c>
      <c r="U58" s="151">
        <v>0</v>
      </c>
      <c r="V58" s="152">
        <f ca="1">$T58*$U58</f>
        <v>0</v>
      </c>
      <c r="Y58" s="153">
        <f t="shared" ca="1" si="38"/>
        <v>0</v>
      </c>
      <c r="Z58" s="153">
        <f t="shared" ca="1" si="38"/>
        <v>0</v>
      </c>
      <c r="AA58" s="153">
        <f t="shared" ca="1" si="38"/>
        <v>0</v>
      </c>
      <c r="AB58" s="153">
        <f t="shared" ca="1" si="38"/>
        <v>0</v>
      </c>
      <c r="AC58" s="153">
        <f t="shared" ca="1" si="39"/>
        <v>0</v>
      </c>
      <c r="AD58" s="153">
        <f t="shared" ca="1" si="39"/>
        <v>0</v>
      </c>
      <c r="AE58" s="153">
        <f ca="1">SUM(Y58:AD58)</f>
        <v>0</v>
      </c>
      <c r="AF58" s="153">
        <f ca="1">S58*$U58</f>
        <v>0</v>
      </c>
      <c r="AG58" s="153">
        <f ca="1">SUM(AE58:AF58)</f>
        <v>0</v>
      </c>
      <c r="AH58" s="154"/>
      <c r="AI58" s="155">
        <f ca="1">AG58-V58</f>
        <v>0</v>
      </c>
      <c r="AJ58" s="156"/>
      <c r="AM58" s="24" t="str">
        <f ca="1">IF((OR((T58=""),(T58&gt;0))),"1","0")</f>
        <v>1</v>
      </c>
      <c r="AN58" s="24" t="str">
        <f ca="1">IF((OR((V58=""),(V58&gt;0))),"1","0")</f>
        <v>0</v>
      </c>
    </row>
    <row r="59" spans="1:40" ht="15.75">
      <c r="B59" s="141" t="s">
        <v>7</v>
      </c>
      <c r="C59" s="11"/>
      <c r="D59" s="147"/>
      <c r="E59" s="11"/>
      <c r="F59" s="148"/>
      <c r="G59" s="149"/>
      <c r="H59" s="149"/>
      <c r="I59" s="147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151"/>
      <c r="V59" s="152"/>
      <c r="Y59" s="153"/>
      <c r="Z59" s="153"/>
      <c r="AA59" s="153"/>
      <c r="AB59" s="153"/>
      <c r="AC59" s="153"/>
      <c r="AD59" s="153"/>
      <c r="AE59" s="153"/>
      <c r="AF59" s="153"/>
      <c r="AG59" s="153"/>
      <c r="AH59" s="154"/>
      <c r="AI59" s="155"/>
      <c r="AJ59" s="156"/>
    </row>
    <row r="60" spans="1:40">
      <c r="A60" s="11">
        <f>A58+1</f>
        <v>26</v>
      </c>
      <c r="B60" s="146" t="s">
        <v>86</v>
      </c>
      <c r="C60" s="11"/>
      <c r="D60" s="147" t="s">
        <v>3</v>
      </c>
      <c r="E60" s="11"/>
      <c r="F60" s="148" t="s">
        <v>140</v>
      </c>
      <c r="G60" s="149" t="str">
        <f t="shared" ref="G60:G81" si="40">D60&amp;A60&amp;F60&amp;I60</f>
        <v>ManTech26PROJ-3-D-12Contr</v>
      </c>
      <c r="H60" s="149"/>
      <c r="I60" s="147" t="s">
        <v>30</v>
      </c>
      <c r="J60" s="84">
        <v>459.6</v>
      </c>
      <c r="K60" s="84">
        <f t="shared" ref="K60:K81" ca="1" si="41">ROUND($J60*(VLOOKUP($I60,$I$9:$S$24,K$6,FALSE)),2)</f>
        <v>465.92</v>
      </c>
      <c r="L60" s="84">
        <f t="shared" ref="L60:L81" ca="1" si="42">$K60*(VLOOKUP($I60,$I$9:$S$24,L$6,FALSE))</f>
        <v>196.431872</v>
      </c>
      <c r="M60" s="84">
        <f t="shared" ref="M60:M81" ca="1" si="43">($K60+$L60)*(VLOOKUP($I60,$I$9:$S$24,M$6,FALSE))</f>
        <v>92.795497267199991</v>
      </c>
      <c r="N60" s="84">
        <f t="shared" ref="N60:P81" ca="1" si="44">$K60*(VLOOKUP($I60,$I$9:$S$24,N$6,FALSE))</f>
        <v>0</v>
      </c>
      <c r="O60" s="84">
        <f t="shared" ca="1" si="44"/>
        <v>0</v>
      </c>
      <c r="P60" s="84">
        <f t="shared" ca="1" si="44"/>
        <v>0</v>
      </c>
      <c r="Q60" s="84">
        <f t="shared" ref="Q60:Q81" ca="1" si="45">IF($D60="ManTech",(SUM($K60:$N60)*(VLOOKUP($I60,$I$9:$S$24,Q$6,FALSE))),(IF(M60=0,((SUM(K60,N60:P60))*(VLOOKUP($I60,$I$9:$S$24,Q$6,FALSE))),(SUM($M60:$P60)*(VLOOKUP($I60,$I$9:$S$24,Q$6,FALSE))))))</f>
        <v>72.192088501944312</v>
      </c>
      <c r="R60" s="84">
        <f t="shared" ref="R60:R81" ca="1" si="46">SUM(K60:Q60)</f>
        <v>827.33945776914425</v>
      </c>
      <c r="S60" s="84">
        <f t="shared" ref="S60:S81" ca="1" si="47">(R60*(VLOOKUP($I60,$I$9:$S$24,S$6,FALSE)))</f>
        <v>124.10091866537164</v>
      </c>
      <c r="T60" s="84">
        <f t="shared" ref="T60:T81" ca="1" si="48">ROUND(SUM(R60:S60),2)</f>
        <v>951.44</v>
      </c>
      <c r="U60" s="151">
        <v>0</v>
      </c>
      <c r="V60" s="152">
        <f t="shared" ref="V60:V81" ca="1" si="49">$T60*$U60</f>
        <v>0</v>
      </c>
      <c r="Y60" s="153">
        <f t="shared" ref="Y60:Y81" ca="1" si="50">K60*$U60</f>
        <v>0</v>
      </c>
      <c r="Z60" s="153">
        <f t="shared" ref="Z60:Z81" ca="1" si="51">L60*$U60</f>
        <v>0</v>
      </c>
      <c r="AA60" s="153">
        <f t="shared" ref="AA60:AA81" ca="1" si="52">M60*$U60</f>
        <v>0</v>
      </c>
      <c r="AB60" s="153">
        <f t="shared" ref="AB60:AB81" ca="1" si="53">N60*$U60</f>
        <v>0</v>
      </c>
      <c r="AC60" s="153">
        <f t="shared" ref="AC60:AC81" ca="1" si="54">P60*$U60</f>
        <v>0</v>
      </c>
      <c r="AD60" s="153">
        <f t="shared" ref="AD60:AD81" ca="1" si="55">Q60*$U60</f>
        <v>0</v>
      </c>
      <c r="AE60" s="153">
        <f t="shared" ref="AE60:AE81" ca="1" si="56">SUM(Y60:AD60)</f>
        <v>0</v>
      </c>
      <c r="AF60" s="153">
        <f t="shared" ref="AF60:AF81" ca="1" si="57">S60*$U60</f>
        <v>0</v>
      </c>
      <c r="AG60" s="153">
        <f t="shared" ref="AG60:AG81" ca="1" si="58">SUM(AE60:AF60)</f>
        <v>0</v>
      </c>
      <c r="AH60" s="154"/>
      <c r="AI60" s="155">
        <f t="shared" ref="AI60:AI81" ca="1" si="59">AG60-V60</f>
        <v>0</v>
      </c>
      <c r="AJ60" s="156"/>
      <c r="AM60" s="24" t="str">
        <f t="shared" ref="AM60:AM81" ca="1" si="60">IF((OR((T60=""),(T60&gt;0))),"1","0")</f>
        <v>1</v>
      </c>
      <c r="AN60" s="24" t="str">
        <f t="shared" ref="AN60:AN81" ca="1" si="61">IF((OR((V60=""),(V60&gt;0))),"1","0")</f>
        <v>0</v>
      </c>
    </row>
    <row r="61" spans="1:40">
      <c r="A61" s="11">
        <f t="shared" ref="A61:A81" si="62">A60+1</f>
        <v>27</v>
      </c>
      <c r="B61" s="146" t="s">
        <v>87</v>
      </c>
      <c r="C61" s="11"/>
      <c r="D61" s="147" t="s">
        <v>3</v>
      </c>
      <c r="E61" s="11"/>
      <c r="F61" s="148" t="s">
        <v>141</v>
      </c>
      <c r="G61" s="149" t="str">
        <f t="shared" si="40"/>
        <v>ManTech27PROJ-3-D-11Contr</v>
      </c>
      <c r="H61" s="149"/>
      <c r="I61" s="147" t="s">
        <v>30</v>
      </c>
      <c r="J61" s="84">
        <v>411.84</v>
      </c>
      <c r="K61" s="84">
        <f t="shared" ca="1" si="41"/>
        <v>417.5</v>
      </c>
      <c r="L61" s="84">
        <f t="shared" ca="1" si="42"/>
        <v>176.018</v>
      </c>
      <c r="M61" s="84">
        <f t="shared" ca="1" si="43"/>
        <v>83.151871800000009</v>
      </c>
      <c r="N61" s="84">
        <f t="shared" ca="1" si="44"/>
        <v>0</v>
      </c>
      <c r="O61" s="84">
        <f t="shared" ca="1" si="44"/>
        <v>0</v>
      </c>
      <c r="P61" s="84">
        <f t="shared" ca="1" si="44"/>
        <v>0</v>
      </c>
      <c r="Q61" s="84">
        <f t="shared" ca="1" si="45"/>
        <v>64.689639744079997</v>
      </c>
      <c r="R61" s="84">
        <f t="shared" ca="1" si="46"/>
        <v>741.35951154407996</v>
      </c>
      <c r="S61" s="84">
        <f t="shared" ca="1" si="47"/>
        <v>111.20392673161199</v>
      </c>
      <c r="T61" s="84">
        <f t="shared" ca="1" si="48"/>
        <v>852.56</v>
      </c>
      <c r="U61" s="151">
        <v>0</v>
      </c>
      <c r="V61" s="152">
        <f t="shared" ca="1" si="49"/>
        <v>0</v>
      </c>
      <c r="Y61" s="153">
        <f t="shared" ca="1" si="50"/>
        <v>0</v>
      </c>
      <c r="Z61" s="153">
        <f t="shared" ca="1" si="51"/>
        <v>0</v>
      </c>
      <c r="AA61" s="153">
        <f t="shared" ca="1" si="52"/>
        <v>0</v>
      </c>
      <c r="AB61" s="153">
        <f t="shared" ca="1" si="53"/>
        <v>0</v>
      </c>
      <c r="AC61" s="153">
        <f t="shared" ca="1" si="54"/>
        <v>0</v>
      </c>
      <c r="AD61" s="153">
        <f t="shared" ca="1" si="55"/>
        <v>0</v>
      </c>
      <c r="AE61" s="153">
        <f t="shared" ca="1" si="56"/>
        <v>0</v>
      </c>
      <c r="AF61" s="153">
        <f t="shared" ca="1" si="57"/>
        <v>0</v>
      </c>
      <c r="AG61" s="153">
        <f t="shared" ca="1" si="58"/>
        <v>0</v>
      </c>
      <c r="AH61" s="154"/>
      <c r="AI61" s="155">
        <f t="shared" ca="1" si="59"/>
        <v>0</v>
      </c>
      <c r="AJ61" s="156"/>
      <c r="AM61" s="24" t="str">
        <f t="shared" ca="1" si="60"/>
        <v>1</v>
      </c>
      <c r="AN61" s="24" t="str">
        <f t="shared" ca="1" si="61"/>
        <v>0</v>
      </c>
    </row>
    <row r="62" spans="1:40">
      <c r="A62" s="11">
        <f t="shared" si="62"/>
        <v>28</v>
      </c>
      <c r="B62" s="146" t="s">
        <v>88</v>
      </c>
      <c r="C62" s="11"/>
      <c r="D62" s="147" t="s">
        <v>3</v>
      </c>
      <c r="E62" s="11"/>
      <c r="F62" s="148" t="s">
        <v>142</v>
      </c>
      <c r="G62" s="149" t="str">
        <f t="shared" si="40"/>
        <v>ManTech28PROJ-3-D-08Contr</v>
      </c>
      <c r="H62" s="149"/>
      <c r="I62" s="147" t="s">
        <v>30</v>
      </c>
      <c r="J62" s="84">
        <v>260.08</v>
      </c>
      <c r="K62" s="84">
        <f t="shared" ca="1" si="41"/>
        <v>263.66000000000003</v>
      </c>
      <c r="L62" s="84">
        <f t="shared" ca="1" si="42"/>
        <v>111.15905600000001</v>
      </c>
      <c r="M62" s="84">
        <f t="shared" ca="1" si="43"/>
        <v>52.512149745600006</v>
      </c>
      <c r="N62" s="84">
        <f t="shared" ca="1" si="44"/>
        <v>0</v>
      </c>
      <c r="O62" s="84">
        <f t="shared" ca="1" si="44"/>
        <v>0</v>
      </c>
      <c r="P62" s="84">
        <f t="shared" ca="1" si="44"/>
        <v>0</v>
      </c>
      <c r="Q62" s="84">
        <f t="shared" ca="1" si="45"/>
        <v>40.852863269279368</v>
      </c>
      <c r="R62" s="84">
        <f t="shared" ca="1" si="46"/>
        <v>468.18406901487947</v>
      </c>
      <c r="S62" s="84">
        <f t="shared" ca="1" si="47"/>
        <v>70.22761035223192</v>
      </c>
      <c r="T62" s="84">
        <f t="shared" ca="1" si="48"/>
        <v>538.41</v>
      </c>
      <c r="U62" s="151">
        <v>0</v>
      </c>
      <c r="V62" s="152">
        <f t="shared" ca="1" si="49"/>
        <v>0</v>
      </c>
      <c r="Y62" s="153">
        <f t="shared" ca="1" si="50"/>
        <v>0</v>
      </c>
      <c r="Z62" s="153">
        <f t="shared" ca="1" si="51"/>
        <v>0</v>
      </c>
      <c r="AA62" s="153">
        <f t="shared" ca="1" si="52"/>
        <v>0</v>
      </c>
      <c r="AB62" s="153">
        <f t="shared" ca="1" si="53"/>
        <v>0</v>
      </c>
      <c r="AC62" s="153">
        <f t="shared" ca="1" si="54"/>
        <v>0</v>
      </c>
      <c r="AD62" s="153">
        <f t="shared" ca="1" si="55"/>
        <v>0</v>
      </c>
      <c r="AE62" s="153">
        <f t="shared" ca="1" si="56"/>
        <v>0</v>
      </c>
      <c r="AF62" s="153">
        <f t="shared" ca="1" si="57"/>
        <v>0</v>
      </c>
      <c r="AG62" s="153">
        <f t="shared" ca="1" si="58"/>
        <v>0</v>
      </c>
      <c r="AH62" s="154"/>
      <c r="AI62" s="155">
        <f t="shared" ca="1" si="59"/>
        <v>0</v>
      </c>
      <c r="AJ62" s="156"/>
      <c r="AM62" s="24" t="str">
        <f t="shared" ca="1" si="60"/>
        <v>1</v>
      </c>
      <c r="AN62" s="24" t="str">
        <f t="shared" ca="1" si="61"/>
        <v>0</v>
      </c>
    </row>
    <row r="63" spans="1:40">
      <c r="A63" s="11">
        <f t="shared" si="62"/>
        <v>29</v>
      </c>
      <c r="B63" s="146" t="s">
        <v>89</v>
      </c>
      <c r="C63" s="11"/>
      <c r="D63" s="147" t="s">
        <v>3</v>
      </c>
      <c r="E63" s="11"/>
      <c r="F63" s="148" t="s">
        <v>143</v>
      </c>
      <c r="G63" s="149" t="str">
        <f t="shared" si="40"/>
        <v>ManTech29PROJ-3-D-06Contr</v>
      </c>
      <c r="H63" s="149"/>
      <c r="I63" s="147" t="s">
        <v>30</v>
      </c>
      <c r="J63" s="84">
        <v>169.84</v>
      </c>
      <c r="K63" s="84">
        <f t="shared" ca="1" si="41"/>
        <v>172.18</v>
      </c>
      <c r="L63" s="84">
        <f t="shared" ca="1" si="42"/>
        <v>72.591087999999999</v>
      </c>
      <c r="M63" s="84">
        <f t="shared" ca="1" si="43"/>
        <v>34.292429428800006</v>
      </c>
      <c r="N63" s="84">
        <f t="shared" ca="1" si="44"/>
        <v>0</v>
      </c>
      <c r="O63" s="84">
        <f t="shared" ca="1" si="44"/>
        <v>0</v>
      </c>
      <c r="P63" s="84">
        <f t="shared" ca="1" si="44"/>
        <v>0</v>
      </c>
      <c r="Q63" s="84">
        <f t="shared" ca="1" si="45"/>
        <v>26.678472266193285</v>
      </c>
      <c r="R63" s="84">
        <f t="shared" ca="1" si="46"/>
        <v>305.74198969499332</v>
      </c>
      <c r="S63" s="84">
        <f t="shared" ca="1" si="47"/>
        <v>45.861298454248995</v>
      </c>
      <c r="T63" s="84">
        <f t="shared" ca="1" si="48"/>
        <v>351.6</v>
      </c>
      <c r="U63" s="151">
        <v>0</v>
      </c>
      <c r="V63" s="152">
        <f t="shared" ca="1" si="49"/>
        <v>0</v>
      </c>
      <c r="Y63" s="153">
        <f t="shared" ca="1" si="50"/>
        <v>0</v>
      </c>
      <c r="Z63" s="153">
        <f t="shared" ca="1" si="51"/>
        <v>0</v>
      </c>
      <c r="AA63" s="153">
        <f t="shared" ca="1" si="52"/>
        <v>0</v>
      </c>
      <c r="AB63" s="153">
        <f t="shared" ca="1" si="53"/>
        <v>0</v>
      </c>
      <c r="AC63" s="153">
        <f t="shared" ca="1" si="54"/>
        <v>0</v>
      </c>
      <c r="AD63" s="153">
        <f t="shared" ca="1" si="55"/>
        <v>0</v>
      </c>
      <c r="AE63" s="153">
        <f t="shared" ca="1" si="56"/>
        <v>0</v>
      </c>
      <c r="AF63" s="153">
        <f t="shared" ca="1" si="57"/>
        <v>0</v>
      </c>
      <c r="AG63" s="153">
        <f t="shared" ca="1" si="58"/>
        <v>0</v>
      </c>
      <c r="AH63" s="154"/>
      <c r="AI63" s="155">
        <f t="shared" ca="1" si="59"/>
        <v>0</v>
      </c>
      <c r="AJ63" s="156"/>
      <c r="AM63" s="24" t="str">
        <f t="shared" ca="1" si="60"/>
        <v>1</v>
      </c>
      <c r="AN63" s="24" t="str">
        <f t="shared" ca="1" si="61"/>
        <v>0</v>
      </c>
    </row>
    <row r="64" spans="1:40">
      <c r="A64" s="11">
        <f t="shared" si="62"/>
        <v>30</v>
      </c>
      <c r="B64" s="146" t="s">
        <v>90</v>
      </c>
      <c r="C64" s="11"/>
      <c r="D64" s="147" t="s">
        <v>3</v>
      </c>
      <c r="E64" s="11"/>
      <c r="F64" s="148" t="s">
        <v>144</v>
      </c>
      <c r="G64" s="149" t="str">
        <f t="shared" si="40"/>
        <v>ManTech30ADSV-3-D-11Contr</v>
      </c>
      <c r="H64" s="149"/>
      <c r="I64" s="147" t="s">
        <v>30</v>
      </c>
      <c r="J64" s="84">
        <v>0</v>
      </c>
      <c r="K64" s="84">
        <f t="shared" ca="1" si="41"/>
        <v>0</v>
      </c>
      <c r="L64" s="84">
        <f t="shared" ca="1" si="42"/>
        <v>0</v>
      </c>
      <c r="M64" s="84">
        <f t="shared" ca="1" si="43"/>
        <v>0</v>
      </c>
      <c r="N64" s="84">
        <f t="shared" ca="1" si="44"/>
        <v>0</v>
      </c>
      <c r="O64" s="84">
        <f t="shared" ca="1" si="44"/>
        <v>0</v>
      </c>
      <c r="P64" s="84">
        <f t="shared" ca="1" si="44"/>
        <v>0</v>
      </c>
      <c r="Q64" s="84">
        <f t="shared" ca="1" si="45"/>
        <v>0</v>
      </c>
      <c r="R64" s="84">
        <f t="shared" ca="1" si="46"/>
        <v>0</v>
      </c>
      <c r="S64" s="84">
        <f t="shared" ca="1" si="47"/>
        <v>0</v>
      </c>
      <c r="T64" s="84">
        <f t="shared" ca="1" si="48"/>
        <v>0</v>
      </c>
      <c r="U64" s="151">
        <v>0</v>
      </c>
      <c r="V64" s="152">
        <f t="shared" ca="1" si="49"/>
        <v>0</v>
      </c>
      <c r="Y64" s="153">
        <f t="shared" ca="1" si="50"/>
        <v>0</v>
      </c>
      <c r="Z64" s="153">
        <f t="shared" ca="1" si="51"/>
        <v>0</v>
      </c>
      <c r="AA64" s="153">
        <f t="shared" ca="1" si="52"/>
        <v>0</v>
      </c>
      <c r="AB64" s="153">
        <f t="shared" ca="1" si="53"/>
        <v>0</v>
      </c>
      <c r="AC64" s="153">
        <f t="shared" ca="1" si="54"/>
        <v>0</v>
      </c>
      <c r="AD64" s="153">
        <f t="shared" ca="1" si="55"/>
        <v>0</v>
      </c>
      <c r="AE64" s="153">
        <f t="shared" ca="1" si="56"/>
        <v>0</v>
      </c>
      <c r="AF64" s="153">
        <f t="shared" ca="1" si="57"/>
        <v>0</v>
      </c>
      <c r="AG64" s="153">
        <f t="shared" ca="1" si="58"/>
        <v>0</v>
      </c>
      <c r="AH64" s="154"/>
      <c r="AI64" s="155">
        <f t="shared" ca="1" si="59"/>
        <v>0</v>
      </c>
      <c r="AJ64" s="156"/>
      <c r="AM64" s="24" t="str">
        <f t="shared" ca="1" si="60"/>
        <v>0</v>
      </c>
      <c r="AN64" s="24" t="str">
        <f t="shared" ca="1" si="61"/>
        <v>0</v>
      </c>
    </row>
    <row r="65" spans="1:40">
      <c r="A65" s="11">
        <f t="shared" si="62"/>
        <v>31</v>
      </c>
      <c r="B65" s="146" t="s">
        <v>91</v>
      </c>
      <c r="C65" s="11"/>
      <c r="D65" s="147" t="s">
        <v>3</v>
      </c>
      <c r="E65" s="11"/>
      <c r="F65" s="148" t="s">
        <v>139</v>
      </c>
      <c r="G65" s="149" t="str">
        <f t="shared" si="40"/>
        <v>ManTech31ADSV-3-D-08Contr</v>
      </c>
      <c r="H65" s="149"/>
      <c r="I65" s="147" t="s">
        <v>30</v>
      </c>
      <c r="J65" s="84">
        <v>260.32</v>
      </c>
      <c r="K65" s="84">
        <f t="shared" ca="1" si="41"/>
        <v>263.89999999999998</v>
      </c>
      <c r="L65" s="84">
        <f t="shared" ca="1" si="42"/>
        <v>111.26023999999998</v>
      </c>
      <c r="M65" s="84">
        <f t="shared" ca="1" si="43"/>
        <v>52.559949623999991</v>
      </c>
      <c r="N65" s="84">
        <f t="shared" ca="1" si="44"/>
        <v>0</v>
      </c>
      <c r="O65" s="84">
        <f t="shared" ca="1" si="44"/>
        <v>0</v>
      </c>
      <c r="P65" s="84">
        <f t="shared" ca="1" si="44"/>
        <v>0</v>
      </c>
      <c r="Q65" s="84">
        <f t="shared" ca="1" si="45"/>
        <v>40.890050128054398</v>
      </c>
      <c r="R65" s="84">
        <f t="shared" ca="1" si="46"/>
        <v>468.61023975205433</v>
      </c>
      <c r="S65" s="84">
        <f t="shared" ca="1" si="47"/>
        <v>70.29153596280814</v>
      </c>
      <c r="T65" s="84">
        <f t="shared" ca="1" si="48"/>
        <v>538.9</v>
      </c>
      <c r="U65" s="151">
        <v>0</v>
      </c>
      <c r="V65" s="152">
        <f t="shared" ca="1" si="49"/>
        <v>0</v>
      </c>
      <c r="Y65" s="153">
        <f t="shared" ca="1" si="50"/>
        <v>0</v>
      </c>
      <c r="Z65" s="153">
        <f t="shared" ca="1" si="51"/>
        <v>0</v>
      </c>
      <c r="AA65" s="153">
        <f t="shared" ca="1" si="52"/>
        <v>0</v>
      </c>
      <c r="AB65" s="153">
        <f t="shared" ca="1" si="53"/>
        <v>0</v>
      </c>
      <c r="AC65" s="153">
        <f t="shared" ca="1" si="54"/>
        <v>0</v>
      </c>
      <c r="AD65" s="153">
        <f t="shared" ca="1" si="55"/>
        <v>0</v>
      </c>
      <c r="AE65" s="153">
        <f t="shared" ca="1" si="56"/>
        <v>0</v>
      </c>
      <c r="AF65" s="153">
        <f t="shared" ca="1" si="57"/>
        <v>0</v>
      </c>
      <c r="AG65" s="153">
        <f t="shared" ca="1" si="58"/>
        <v>0</v>
      </c>
      <c r="AH65" s="154"/>
      <c r="AI65" s="155">
        <f t="shared" ca="1" si="59"/>
        <v>0</v>
      </c>
      <c r="AJ65" s="156"/>
      <c r="AM65" s="24" t="str">
        <f t="shared" ca="1" si="60"/>
        <v>1</v>
      </c>
      <c r="AN65" s="24" t="str">
        <f t="shared" ca="1" si="61"/>
        <v>0</v>
      </c>
    </row>
    <row r="66" spans="1:40">
      <c r="A66" s="11">
        <f t="shared" si="62"/>
        <v>32</v>
      </c>
      <c r="B66" s="146" t="s">
        <v>92</v>
      </c>
      <c r="C66" s="11"/>
      <c r="D66" s="147" t="s">
        <v>3</v>
      </c>
      <c r="E66" s="11"/>
      <c r="F66" s="148" t="s">
        <v>145</v>
      </c>
      <c r="G66" s="149" t="str">
        <f t="shared" si="40"/>
        <v>ManTech32LOGS-3-D-11Contr</v>
      </c>
      <c r="H66" s="149"/>
      <c r="I66" s="147" t="s">
        <v>30</v>
      </c>
      <c r="J66" s="84">
        <v>375.12</v>
      </c>
      <c r="K66" s="84">
        <f t="shared" ca="1" si="41"/>
        <v>380.28</v>
      </c>
      <c r="L66" s="84">
        <f t="shared" ca="1" si="42"/>
        <v>160.32604799999999</v>
      </c>
      <c r="M66" s="84">
        <f t="shared" ca="1" si="43"/>
        <v>75.738907324799996</v>
      </c>
      <c r="N66" s="84">
        <f t="shared" ca="1" si="44"/>
        <v>0</v>
      </c>
      <c r="O66" s="84">
        <f t="shared" ca="1" si="44"/>
        <v>0</v>
      </c>
      <c r="P66" s="84">
        <f t="shared" ca="1" si="44"/>
        <v>0</v>
      </c>
      <c r="Q66" s="84">
        <f t="shared" ca="1" si="45"/>
        <v>58.922577729050886</v>
      </c>
      <c r="R66" s="84">
        <f t="shared" ca="1" si="46"/>
        <v>675.26753305385091</v>
      </c>
      <c r="S66" s="84">
        <f t="shared" ca="1" si="47"/>
        <v>101.29012995807763</v>
      </c>
      <c r="T66" s="84">
        <f t="shared" ca="1" si="48"/>
        <v>776.56</v>
      </c>
      <c r="U66" s="151">
        <v>0</v>
      </c>
      <c r="V66" s="152">
        <f t="shared" ca="1" si="49"/>
        <v>0</v>
      </c>
      <c r="Y66" s="153">
        <f t="shared" ca="1" si="50"/>
        <v>0</v>
      </c>
      <c r="Z66" s="153">
        <f t="shared" ca="1" si="51"/>
        <v>0</v>
      </c>
      <c r="AA66" s="153">
        <f t="shared" ca="1" si="52"/>
        <v>0</v>
      </c>
      <c r="AB66" s="153">
        <f t="shared" ca="1" si="53"/>
        <v>0</v>
      </c>
      <c r="AC66" s="153">
        <f t="shared" ca="1" si="54"/>
        <v>0</v>
      </c>
      <c r="AD66" s="153">
        <f t="shared" ca="1" si="55"/>
        <v>0</v>
      </c>
      <c r="AE66" s="153">
        <f t="shared" ca="1" si="56"/>
        <v>0</v>
      </c>
      <c r="AF66" s="153">
        <f t="shared" ca="1" si="57"/>
        <v>0</v>
      </c>
      <c r="AG66" s="153">
        <f t="shared" ca="1" si="58"/>
        <v>0</v>
      </c>
      <c r="AH66" s="154"/>
      <c r="AI66" s="155">
        <f t="shared" ca="1" si="59"/>
        <v>0</v>
      </c>
      <c r="AJ66" s="156"/>
      <c r="AM66" s="24" t="str">
        <f t="shared" ca="1" si="60"/>
        <v>1</v>
      </c>
      <c r="AN66" s="24" t="str">
        <f t="shared" ca="1" si="61"/>
        <v>0</v>
      </c>
    </row>
    <row r="67" spans="1:40">
      <c r="A67" s="11">
        <f t="shared" si="62"/>
        <v>33</v>
      </c>
      <c r="B67" s="146" t="s">
        <v>93</v>
      </c>
      <c r="C67" s="11"/>
      <c r="D67" s="147" t="s">
        <v>3</v>
      </c>
      <c r="E67" s="11"/>
      <c r="F67" s="148" t="s">
        <v>146</v>
      </c>
      <c r="G67" s="149" t="str">
        <f t="shared" si="40"/>
        <v>ManTech33LOGS-3-D-08Contr</v>
      </c>
      <c r="H67" s="149"/>
      <c r="I67" s="147" t="s">
        <v>30</v>
      </c>
      <c r="J67" s="84">
        <v>245.92</v>
      </c>
      <c r="K67" s="84">
        <f t="shared" ca="1" si="41"/>
        <v>249.3</v>
      </c>
      <c r="L67" s="84">
        <f t="shared" ca="1" si="42"/>
        <v>105.10487999999999</v>
      </c>
      <c r="M67" s="84">
        <f t="shared" ca="1" si="43"/>
        <v>49.652123687999996</v>
      </c>
      <c r="N67" s="84">
        <f t="shared" ca="1" si="44"/>
        <v>0</v>
      </c>
      <c r="O67" s="84">
        <f t="shared" ca="1" si="44"/>
        <v>0</v>
      </c>
      <c r="P67" s="84">
        <f t="shared" ca="1" si="44"/>
        <v>0</v>
      </c>
      <c r="Q67" s="84">
        <f t="shared" ca="1" si="45"/>
        <v>38.627849552572805</v>
      </c>
      <c r="R67" s="84">
        <f t="shared" ca="1" si="46"/>
        <v>442.68485324057281</v>
      </c>
      <c r="S67" s="84">
        <f t="shared" ca="1" si="47"/>
        <v>66.402727986085921</v>
      </c>
      <c r="T67" s="84">
        <f t="shared" ca="1" si="48"/>
        <v>509.09</v>
      </c>
      <c r="U67" s="151">
        <v>0</v>
      </c>
      <c r="V67" s="152">
        <f t="shared" ca="1" si="49"/>
        <v>0</v>
      </c>
      <c r="Y67" s="153">
        <f t="shared" ca="1" si="50"/>
        <v>0</v>
      </c>
      <c r="Z67" s="153">
        <f t="shared" ca="1" si="51"/>
        <v>0</v>
      </c>
      <c r="AA67" s="153">
        <f t="shared" ca="1" si="52"/>
        <v>0</v>
      </c>
      <c r="AB67" s="153">
        <f t="shared" ca="1" si="53"/>
        <v>0</v>
      </c>
      <c r="AC67" s="153">
        <f t="shared" ca="1" si="54"/>
        <v>0</v>
      </c>
      <c r="AD67" s="153">
        <f t="shared" ca="1" si="55"/>
        <v>0</v>
      </c>
      <c r="AE67" s="153">
        <f t="shared" ca="1" si="56"/>
        <v>0</v>
      </c>
      <c r="AF67" s="153">
        <f t="shared" ca="1" si="57"/>
        <v>0</v>
      </c>
      <c r="AG67" s="153">
        <f t="shared" ca="1" si="58"/>
        <v>0</v>
      </c>
      <c r="AH67" s="154"/>
      <c r="AI67" s="155">
        <f t="shared" ca="1" si="59"/>
        <v>0</v>
      </c>
      <c r="AJ67" s="156"/>
      <c r="AM67" s="24" t="str">
        <f t="shared" ca="1" si="60"/>
        <v>1</v>
      </c>
      <c r="AN67" s="24" t="str">
        <f t="shared" ca="1" si="61"/>
        <v>0</v>
      </c>
    </row>
    <row r="68" spans="1:40">
      <c r="A68" s="11">
        <f t="shared" si="62"/>
        <v>34</v>
      </c>
      <c r="B68" s="146" t="s">
        <v>94</v>
      </c>
      <c r="C68" s="11"/>
      <c r="D68" s="147" t="s">
        <v>3</v>
      </c>
      <c r="E68" s="11"/>
      <c r="F68" s="148" t="s">
        <v>147</v>
      </c>
      <c r="G68" s="149" t="str">
        <f t="shared" si="40"/>
        <v>ManTech34FINA-3-D-11Contr</v>
      </c>
      <c r="H68" s="149"/>
      <c r="I68" s="147" t="s">
        <v>30</v>
      </c>
      <c r="J68" s="84">
        <v>0</v>
      </c>
      <c r="K68" s="84">
        <f t="shared" ca="1" si="41"/>
        <v>0</v>
      </c>
      <c r="L68" s="84">
        <f t="shared" ca="1" si="42"/>
        <v>0</v>
      </c>
      <c r="M68" s="84">
        <f t="shared" ca="1" si="43"/>
        <v>0</v>
      </c>
      <c r="N68" s="84">
        <f t="shared" ca="1" si="44"/>
        <v>0</v>
      </c>
      <c r="O68" s="84">
        <f t="shared" ca="1" si="44"/>
        <v>0</v>
      </c>
      <c r="P68" s="84">
        <f t="shared" ca="1" si="44"/>
        <v>0</v>
      </c>
      <c r="Q68" s="84">
        <f t="shared" ca="1" si="45"/>
        <v>0</v>
      </c>
      <c r="R68" s="84">
        <f t="shared" ca="1" si="46"/>
        <v>0</v>
      </c>
      <c r="S68" s="84">
        <f t="shared" ca="1" si="47"/>
        <v>0</v>
      </c>
      <c r="T68" s="84">
        <f t="shared" ca="1" si="48"/>
        <v>0</v>
      </c>
      <c r="U68" s="151">
        <v>0</v>
      </c>
      <c r="V68" s="152">
        <f t="shared" ca="1" si="49"/>
        <v>0</v>
      </c>
      <c r="Y68" s="153">
        <f t="shared" ca="1" si="50"/>
        <v>0</v>
      </c>
      <c r="Z68" s="153">
        <f t="shared" ca="1" si="51"/>
        <v>0</v>
      </c>
      <c r="AA68" s="153">
        <f t="shared" ca="1" si="52"/>
        <v>0</v>
      </c>
      <c r="AB68" s="153">
        <f t="shared" ca="1" si="53"/>
        <v>0</v>
      </c>
      <c r="AC68" s="153">
        <f t="shared" ca="1" si="54"/>
        <v>0</v>
      </c>
      <c r="AD68" s="153">
        <f t="shared" ca="1" si="55"/>
        <v>0</v>
      </c>
      <c r="AE68" s="153">
        <f t="shared" ca="1" si="56"/>
        <v>0</v>
      </c>
      <c r="AF68" s="153">
        <f t="shared" ca="1" si="57"/>
        <v>0</v>
      </c>
      <c r="AG68" s="153">
        <f t="shared" ca="1" si="58"/>
        <v>0</v>
      </c>
      <c r="AH68" s="154"/>
      <c r="AI68" s="155">
        <f t="shared" ca="1" si="59"/>
        <v>0</v>
      </c>
      <c r="AJ68" s="156"/>
      <c r="AM68" s="24" t="str">
        <f t="shared" ca="1" si="60"/>
        <v>0</v>
      </c>
      <c r="AN68" s="24" t="str">
        <f t="shared" ca="1" si="61"/>
        <v>0</v>
      </c>
    </row>
    <row r="69" spans="1:40">
      <c r="A69" s="11">
        <f t="shared" si="62"/>
        <v>35</v>
      </c>
      <c r="B69" s="146" t="s">
        <v>95</v>
      </c>
      <c r="C69" s="11"/>
      <c r="D69" s="147" t="s">
        <v>3</v>
      </c>
      <c r="E69" s="11"/>
      <c r="F69" s="148" t="s">
        <v>148</v>
      </c>
      <c r="G69" s="149" t="str">
        <f t="shared" si="40"/>
        <v>ManTech35FINA-3-D-08Contr</v>
      </c>
      <c r="H69" s="149"/>
      <c r="I69" s="147" t="s">
        <v>30</v>
      </c>
      <c r="J69" s="84">
        <v>260.95999999999998</v>
      </c>
      <c r="K69" s="84">
        <f t="shared" ca="1" si="41"/>
        <v>264.55</v>
      </c>
      <c r="L69" s="84">
        <f t="shared" ca="1" si="42"/>
        <v>111.53428</v>
      </c>
      <c r="M69" s="84">
        <f t="shared" ca="1" si="43"/>
        <v>52.689407628000005</v>
      </c>
      <c r="N69" s="84">
        <f t="shared" ca="1" si="44"/>
        <v>0</v>
      </c>
      <c r="O69" s="84">
        <f t="shared" ca="1" si="44"/>
        <v>0</v>
      </c>
      <c r="P69" s="84">
        <f t="shared" ca="1" si="44"/>
        <v>0</v>
      </c>
      <c r="Q69" s="84">
        <f t="shared" ca="1" si="45"/>
        <v>40.990764537236807</v>
      </c>
      <c r="R69" s="84">
        <f t="shared" ca="1" si="46"/>
        <v>469.76445216523689</v>
      </c>
      <c r="S69" s="84">
        <f t="shared" ca="1" si="47"/>
        <v>70.464667824785536</v>
      </c>
      <c r="T69" s="84">
        <f t="shared" ca="1" si="48"/>
        <v>540.23</v>
      </c>
      <c r="U69" s="151">
        <v>0</v>
      </c>
      <c r="V69" s="152">
        <f t="shared" ca="1" si="49"/>
        <v>0</v>
      </c>
      <c r="Y69" s="153">
        <f t="shared" ca="1" si="50"/>
        <v>0</v>
      </c>
      <c r="Z69" s="153">
        <f t="shared" ca="1" si="51"/>
        <v>0</v>
      </c>
      <c r="AA69" s="153">
        <f t="shared" ca="1" si="52"/>
        <v>0</v>
      </c>
      <c r="AB69" s="153">
        <f t="shared" ca="1" si="53"/>
        <v>0</v>
      </c>
      <c r="AC69" s="153">
        <f t="shared" ca="1" si="54"/>
        <v>0</v>
      </c>
      <c r="AD69" s="153">
        <f t="shared" ca="1" si="55"/>
        <v>0</v>
      </c>
      <c r="AE69" s="153">
        <f t="shared" ca="1" si="56"/>
        <v>0</v>
      </c>
      <c r="AF69" s="153">
        <f t="shared" ca="1" si="57"/>
        <v>0</v>
      </c>
      <c r="AG69" s="153">
        <f t="shared" ca="1" si="58"/>
        <v>0</v>
      </c>
      <c r="AH69" s="154"/>
      <c r="AI69" s="155">
        <f t="shared" ca="1" si="59"/>
        <v>0</v>
      </c>
      <c r="AJ69" s="156"/>
      <c r="AM69" s="24" t="str">
        <f t="shared" ca="1" si="60"/>
        <v>1</v>
      </c>
      <c r="AN69" s="24" t="str">
        <f t="shared" ca="1" si="61"/>
        <v>0</v>
      </c>
    </row>
    <row r="70" spans="1:40">
      <c r="A70" s="11">
        <f t="shared" si="62"/>
        <v>36</v>
      </c>
      <c r="B70" s="146" t="s">
        <v>96</v>
      </c>
      <c r="C70" s="11"/>
      <c r="D70" s="147" t="s">
        <v>3</v>
      </c>
      <c r="E70" s="11"/>
      <c r="F70" s="148" t="s">
        <v>149</v>
      </c>
      <c r="G70" s="149" t="str">
        <f t="shared" si="40"/>
        <v>ManTech36GART-3-D-11Contr</v>
      </c>
      <c r="H70" s="149"/>
      <c r="I70" s="147" t="s">
        <v>30</v>
      </c>
      <c r="J70" s="84">
        <v>405.28</v>
      </c>
      <c r="K70" s="84">
        <f t="shared" ca="1" si="41"/>
        <v>410.85</v>
      </c>
      <c r="L70" s="84">
        <f t="shared" ca="1" si="42"/>
        <v>173.21436</v>
      </c>
      <c r="M70" s="84">
        <f t="shared" ca="1" si="43"/>
        <v>81.827416836000012</v>
      </c>
      <c r="N70" s="84">
        <f t="shared" ca="1" si="44"/>
        <v>0</v>
      </c>
      <c r="O70" s="84">
        <f t="shared" ca="1" si="44"/>
        <v>0</v>
      </c>
      <c r="P70" s="84">
        <f t="shared" ca="1" si="44"/>
        <v>0</v>
      </c>
      <c r="Q70" s="84">
        <f t="shared" ca="1" si="45"/>
        <v>63.659253865521613</v>
      </c>
      <c r="R70" s="84">
        <f t="shared" ca="1" si="46"/>
        <v>729.55103070152165</v>
      </c>
      <c r="S70" s="84">
        <f t="shared" ca="1" si="47"/>
        <v>109.43265460522825</v>
      </c>
      <c r="T70" s="84">
        <f t="shared" ca="1" si="48"/>
        <v>838.98</v>
      </c>
      <c r="U70" s="151">
        <v>0</v>
      </c>
      <c r="V70" s="152">
        <f t="shared" ca="1" si="49"/>
        <v>0</v>
      </c>
      <c r="Y70" s="153">
        <f t="shared" ca="1" si="50"/>
        <v>0</v>
      </c>
      <c r="Z70" s="153">
        <f t="shared" ca="1" si="51"/>
        <v>0</v>
      </c>
      <c r="AA70" s="153">
        <f t="shared" ca="1" si="52"/>
        <v>0</v>
      </c>
      <c r="AB70" s="153">
        <f t="shared" ca="1" si="53"/>
        <v>0</v>
      </c>
      <c r="AC70" s="153">
        <f t="shared" ca="1" si="54"/>
        <v>0</v>
      </c>
      <c r="AD70" s="153">
        <f t="shared" ca="1" si="55"/>
        <v>0</v>
      </c>
      <c r="AE70" s="153">
        <f t="shared" ca="1" si="56"/>
        <v>0</v>
      </c>
      <c r="AF70" s="153">
        <f t="shared" ca="1" si="57"/>
        <v>0</v>
      </c>
      <c r="AG70" s="153">
        <f t="shared" ca="1" si="58"/>
        <v>0</v>
      </c>
      <c r="AH70" s="154"/>
      <c r="AI70" s="155">
        <f t="shared" ca="1" si="59"/>
        <v>0</v>
      </c>
      <c r="AJ70" s="156"/>
      <c r="AM70" s="24" t="str">
        <f t="shared" ca="1" si="60"/>
        <v>1</v>
      </c>
      <c r="AN70" s="24" t="str">
        <f t="shared" ca="1" si="61"/>
        <v>0</v>
      </c>
    </row>
    <row r="71" spans="1:40">
      <c r="A71" s="11">
        <f t="shared" si="62"/>
        <v>37</v>
      </c>
      <c r="B71" s="146" t="s">
        <v>97</v>
      </c>
      <c r="C71" s="11"/>
      <c r="D71" s="147" t="s">
        <v>3</v>
      </c>
      <c r="E71" s="11"/>
      <c r="F71" s="148" t="s">
        <v>150</v>
      </c>
      <c r="G71" s="149" t="str">
        <f t="shared" si="40"/>
        <v>ManTech37GART-3-D-08Contr</v>
      </c>
      <c r="H71" s="149"/>
      <c r="I71" s="147" t="s">
        <v>30</v>
      </c>
      <c r="J71" s="84">
        <v>264.48</v>
      </c>
      <c r="K71" s="84">
        <f t="shared" ca="1" si="41"/>
        <v>268.12</v>
      </c>
      <c r="L71" s="84">
        <f t="shared" ca="1" si="42"/>
        <v>113.03939199999999</v>
      </c>
      <c r="M71" s="84">
        <f t="shared" ca="1" si="43"/>
        <v>53.400430819200004</v>
      </c>
      <c r="N71" s="84">
        <f t="shared" ca="1" si="44"/>
        <v>0</v>
      </c>
      <c r="O71" s="84">
        <f t="shared" ca="1" si="44"/>
        <v>0</v>
      </c>
      <c r="P71" s="84">
        <f t="shared" ca="1" si="44"/>
        <v>0</v>
      </c>
      <c r="Q71" s="84">
        <f t="shared" ca="1" si="45"/>
        <v>41.543919061515524</v>
      </c>
      <c r="R71" s="84">
        <f t="shared" ca="1" si="46"/>
        <v>476.10374188071552</v>
      </c>
      <c r="S71" s="84">
        <f t="shared" ca="1" si="47"/>
        <v>71.415561282107319</v>
      </c>
      <c r="T71" s="84">
        <f t="shared" ca="1" si="48"/>
        <v>547.52</v>
      </c>
      <c r="U71" s="151">
        <v>0</v>
      </c>
      <c r="V71" s="152">
        <f t="shared" ca="1" si="49"/>
        <v>0</v>
      </c>
      <c r="Y71" s="153">
        <f t="shared" ca="1" si="50"/>
        <v>0</v>
      </c>
      <c r="Z71" s="153">
        <f t="shared" ca="1" si="51"/>
        <v>0</v>
      </c>
      <c r="AA71" s="153">
        <f t="shared" ca="1" si="52"/>
        <v>0</v>
      </c>
      <c r="AB71" s="153">
        <f t="shared" ca="1" si="53"/>
        <v>0</v>
      </c>
      <c r="AC71" s="153">
        <f t="shared" ca="1" si="54"/>
        <v>0</v>
      </c>
      <c r="AD71" s="153">
        <f t="shared" ca="1" si="55"/>
        <v>0</v>
      </c>
      <c r="AE71" s="153">
        <f t="shared" ca="1" si="56"/>
        <v>0</v>
      </c>
      <c r="AF71" s="153">
        <f t="shared" ca="1" si="57"/>
        <v>0</v>
      </c>
      <c r="AG71" s="153">
        <f t="shared" ca="1" si="58"/>
        <v>0</v>
      </c>
      <c r="AH71" s="154"/>
      <c r="AI71" s="155">
        <f t="shared" ca="1" si="59"/>
        <v>0</v>
      </c>
      <c r="AJ71" s="156"/>
      <c r="AM71" s="24" t="str">
        <f t="shared" ca="1" si="60"/>
        <v>1</v>
      </c>
      <c r="AN71" s="24" t="str">
        <f t="shared" ca="1" si="61"/>
        <v>0</v>
      </c>
    </row>
    <row r="72" spans="1:40">
      <c r="A72" s="11">
        <f t="shared" si="62"/>
        <v>38</v>
      </c>
      <c r="B72" s="146" t="s">
        <v>98</v>
      </c>
      <c r="C72" s="11"/>
      <c r="D72" s="147" t="s">
        <v>3</v>
      </c>
      <c r="E72" s="11"/>
      <c r="F72" s="148" t="s">
        <v>149</v>
      </c>
      <c r="G72" s="149" t="str">
        <f t="shared" si="40"/>
        <v>ManTech38GART-3-D-11Contr</v>
      </c>
      <c r="H72" s="149"/>
      <c r="I72" s="147" t="s">
        <v>30</v>
      </c>
      <c r="J72" s="84">
        <v>405.28</v>
      </c>
      <c r="K72" s="84">
        <f t="shared" ca="1" si="41"/>
        <v>410.85</v>
      </c>
      <c r="L72" s="84">
        <f t="shared" ca="1" si="42"/>
        <v>173.21436</v>
      </c>
      <c r="M72" s="84">
        <f t="shared" ca="1" si="43"/>
        <v>81.827416836000012</v>
      </c>
      <c r="N72" s="84">
        <f t="shared" ca="1" si="44"/>
        <v>0</v>
      </c>
      <c r="O72" s="84">
        <f t="shared" ca="1" si="44"/>
        <v>0</v>
      </c>
      <c r="P72" s="84">
        <f t="shared" ca="1" si="44"/>
        <v>0</v>
      </c>
      <c r="Q72" s="84">
        <f t="shared" ca="1" si="45"/>
        <v>63.659253865521613</v>
      </c>
      <c r="R72" s="84">
        <f t="shared" ca="1" si="46"/>
        <v>729.55103070152165</v>
      </c>
      <c r="S72" s="84">
        <f t="shared" ca="1" si="47"/>
        <v>109.43265460522825</v>
      </c>
      <c r="T72" s="84">
        <f t="shared" ca="1" si="48"/>
        <v>838.98</v>
      </c>
      <c r="U72" s="151">
        <v>0</v>
      </c>
      <c r="V72" s="152">
        <f t="shared" ca="1" si="49"/>
        <v>0</v>
      </c>
      <c r="Y72" s="153">
        <f t="shared" ca="1" si="50"/>
        <v>0</v>
      </c>
      <c r="Z72" s="153">
        <f t="shared" ca="1" si="51"/>
        <v>0</v>
      </c>
      <c r="AA72" s="153">
        <f t="shared" ca="1" si="52"/>
        <v>0</v>
      </c>
      <c r="AB72" s="153">
        <f t="shared" ca="1" si="53"/>
        <v>0</v>
      </c>
      <c r="AC72" s="153">
        <f t="shared" ca="1" si="54"/>
        <v>0</v>
      </c>
      <c r="AD72" s="153">
        <f t="shared" ca="1" si="55"/>
        <v>0</v>
      </c>
      <c r="AE72" s="153">
        <f t="shared" ca="1" si="56"/>
        <v>0</v>
      </c>
      <c r="AF72" s="153">
        <f t="shared" ca="1" si="57"/>
        <v>0</v>
      </c>
      <c r="AG72" s="153">
        <f t="shared" ca="1" si="58"/>
        <v>0</v>
      </c>
      <c r="AH72" s="154"/>
      <c r="AI72" s="155">
        <f t="shared" ca="1" si="59"/>
        <v>0</v>
      </c>
      <c r="AJ72" s="156"/>
      <c r="AM72" s="24" t="str">
        <f t="shared" ca="1" si="60"/>
        <v>1</v>
      </c>
      <c r="AN72" s="24" t="str">
        <f t="shared" ca="1" si="61"/>
        <v>0</v>
      </c>
    </row>
    <row r="73" spans="1:40">
      <c r="A73" s="11">
        <f t="shared" si="62"/>
        <v>39</v>
      </c>
      <c r="B73" s="146" t="s">
        <v>99</v>
      </c>
      <c r="C73" s="11"/>
      <c r="D73" s="147" t="s">
        <v>3</v>
      </c>
      <c r="E73" s="11"/>
      <c r="F73" s="148" t="s">
        <v>150</v>
      </c>
      <c r="G73" s="149" t="str">
        <f t="shared" si="40"/>
        <v>ManTech39GART-3-D-08Contr</v>
      </c>
      <c r="H73" s="149"/>
      <c r="I73" s="147" t="s">
        <v>30</v>
      </c>
      <c r="J73" s="84">
        <v>264.48</v>
      </c>
      <c r="K73" s="84">
        <f t="shared" ca="1" si="41"/>
        <v>268.12</v>
      </c>
      <c r="L73" s="84">
        <f t="shared" ca="1" si="42"/>
        <v>113.03939199999999</v>
      </c>
      <c r="M73" s="84">
        <f t="shared" ca="1" si="43"/>
        <v>53.400430819200004</v>
      </c>
      <c r="N73" s="84">
        <f t="shared" ca="1" si="44"/>
        <v>0</v>
      </c>
      <c r="O73" s="84">
        <f t="shared" ca="1" si="44"/>
        <v>0</v>
      </c>
      <c r="P73" s="84">
        <f t="shared" ca="1" si="44"/>
        <v>0</v>
      </c>
      <c r="Q73" s="84">
        <f t="shared" ca="1" si="45"/>
        <v>41.543919061515524</v>
      </c>
      <c r="R73" s="84">
        <f t="shared" ca="1" si="46"/>
        <v>476.10374188071552</v>
      </c>
      <c r="S73" s="84">
        <f t="shared" ca="1" si="47"/>
        <v>71.415561282107319</v>
      </c>
      <c r="T73" s="84">
        <f t="shared" ca="1" si="48"/>
        <v>547.52</v>
      </c>
      <c r="U73" s="151">
        <v>0</v>
      </c>
      <c r="V73" s="152">
        <f t="shared" ca="1" si="49"/>
        <v>0</v>
      </c>
      <c r="Y73" s="153">
        <f t="shared" ca="1" si="50"/>
        <v>0</v>
      </c>
      <c r="Z73" s="153">
        <f t="shared" ca="1" si="51"/>
        <v>0</v>
      </c>
      <c r="AA73" s="153">
        <f t="shared" ca="1" si="52"/>
        <v>0</v>
      </c>
      <c r="AB73" s="153">
        <f t="shared" ca="1" si="53"/>
        <v>0</v>
      </c>
      <c r="AC73" s="153">
        <f t="shared" ca="1" si="54"/>
        <v>0</v>
      </c>
      <c r="AD73" s="153">
        <f t="shared" ca="1" si="55"/>
        <v>0</v>
      </c>
      <c r="AE73" s="153">
        <f t="shared" ca="1" si="56"/>
        <v>0</v>
      </c>
      <c r="AF73" s="153">
        <f t="shared" ca="1" si="57"/>
        <v>0</v>
      </c>
      <c r="AG73" s="153">
        <f t="shared" ca="1" si="58"/>
        <v>0</v>
      </c>
      <c r="AH73" s="154"/>
      <c r="AI73" s="155">
        <f t="shared" ca="1" si="59"/>
        <v>0</v>
      </c>
      <c r="AJ73" s="156"/>
      <c r="AM73" s="24" t="str">
        <f t="shared" ca="1" si="60"/>
        <v>1</v>
      </c>
      <c r="AN73" s="24" t="str">
        <f t="shared" ca="1" si="61"/>
        <v>0</v>
      </c>
    </row>
    <row r="74" spans="1:40">
      <c r="A74" s="11">
        <f t="shared" si="62"/>
        <v>40</v>
      </c>
      <c r="B74" s="146" t="s">
        <v>100</v>
      </c>
      <c r="C74" s="11"/>
      <c r="D74" s="147" t="s">
        <v>3</v>
      </c>
      <c r="E74" s="11"/>
      <c r="F74" s="148" t="s">
        <v>151</v>
      </c>
      <c r="G74" s="149" t="str">
        <f t="shared" si="40"/>
        <v>ManTech40FACI-3-D-11Contr</v>
      </c>
      <c r="H74" s="149"/>
      <c r="I74" s="147" t="s">
        <v>30</v>
      </c>
      <c r="J74" s="84">
        <v>426.56</v>
      </c>
      <c r="K74" s="84">
        <f t="shared" ca="1" si="41"/>
        <v>432.43</v>
      </c>
      <c r="L74" s="84">
        <f t="shared" ca="1" si="42"/>
        <v>182.312488</v>
      </c>
      <c r="M74" s="84">
        <f t="shared" ca="1" si="43"/>
        <v>86.125422568800005</v>
      </c>
      <c r="N74" s="84">
        <f t="shared" ca="1" si="44"/>
        <v>0</v>
      </c>
      <c r="O74" s="84">
        <f t="shared" ca="1" si="44"/>
        <v>0</v>
      </c>
      <c r="P74" s="84">
        <f t="shared" ca="1" si="44"/>
        <v>0</v>
      </c>
      <c r="Q74" s="84">
        <f t="shared" ca="1" si="45"/>
        <v>67.002972250377283</v>
      </c>
      <c r="R74" s="84">
        <f t="shared" ca="1" si="46"/>
        <v>767.87088281917727</v>
      </c>
      <c r="S74" s="84">
        <f t="shared" ca="1" si="47"/>
        <v>115.18063242287658</v>
      </c>
      <c r="T74" s="84">
        <f t="shared" ca="1" si="48"/>
        <v>883.05</v>
      </c>
      <c r="U74" s="151">
        <v>0</v>
      </c>
      <c r="V74" s="152">
        <f t="shared" ca="1" si="49"/>
        <v>0</v>
      </c>
      <c r="Y74" s="153">
        <f t="shared" ca="1" si="50"/>
        <v>0</v>
      </c>
      <c r="Z74" s="153">
        <f t="shared" ca="1" si="51"/>
        <v>0</v>
      </c>
      <c r="AA74" s="153">
        <f t="shared" ca="1" si="52"/>
        <v>0</v>
      </c>
      <c r="AB74" s="153">
        <f t="shared" ca="1" si="53"/>
        <v>0</v>
      </c>
      <c r="AC74" s="153">
        <f t="shared" ca="1" si="54"/>
        <v>0</v>
      </c>
      <c r="AD74" s="153">
        <f t="shared" ca="1" si="55"/>
        <v>0</v>
      </c>
      <c r="AE74" s="153">
        <f t="shared" ca="1" si="56"/>
        <v>0</v>
      </c>
      <c r="AF74" s="153">
        <f t="shared" ca="1" si="57"/>
        <v>0</v>
      </c>
      <c r="AG74" s="153">
        <f t="shared" ca="1" si="58"/>
        <v>0</v>
      </c>
      <c r="AH74" s="154"/>
      <c r="AI74" s="155">
        <f t="shared" ca="1" si="59"/>
        <v>0</v>
      </c>
      <c r="AJ74" s="156"/>
      <c r="AM74" s="24" t="str">
        <f t="shared" ca="1" si="60"/>
        <v>1</v>
      </c>
      <c r="AN74" s="24" t="str">
        <f t="shared" ca="1" si="61"/>
        <v>0</v>
      </c>
    </row>
    <row r="75" spans="1:40">
      <c r="A75" s="11">
        <f t="shared" si="62"/>
        <v>41</v>
      </c>
      <c r="B75" s="146" t="s">
        <v>101</v>
      </c>
      <c r="C75" s="11"/>
      <c r="D75" s="147" t="s">
        <v>3</v>
      </c>
      <c r="E75" s="11"/>
      <c r="F75" s="148" t="s">
        <v>152</v>
      </c>
      <c r="G75" s="149" t="str">
        <f t="shared" si="40"/>
        <v>ManTech41FACI-3-D-08Contr</v>
      </c>
      <c r="H75" s="149"/>
      <c r="I75" s="147" t="s">
        <v>30</v>
      </c>
      <c r="J75" s="84">
        <v>270.88</v>
      </c>
      <c r="K75" s="84">
        <f t="shared" ca="1" si="41"/>
        <v>274.60000000000002</v>
      </c>
      <c r="L75" s="84">
        <f t="shared" ca="1" si="42"/>
        <v>115.77136</v>
      </c>
      <c r="M75" s="84">
        <f t="shared" ca="1" si="43"/>
        <v>54.691027536000007</v>
      </c>
      <c r="N75" s="84">
        <f t="shared" ca="1" si="44"/>
        <v>0</v>
      </c>
      <c r="O75" s="84">
        <f t="shared" ca="1" si="44"/>
        <v>0</v>
      </c>
      <c r="P75" s="84">
        <f t="shared" ca="1" si="44"/>
        <v>0</v>
      </c>
      <c r="Q75" s="84">
        <f t="shared" ca="1" si="45"/>
        <v>42.547964248441609</v>
      </c>
      <c r="R75" s="84">
        <f t="shared" ca="1" si="46"/>
        <v>487.61035178444166</v>
      </c>
      <c r="S75" s="84">
        <f t="shared" ca="1" si="47"/>
        <v>73.141552767666241</v>
      </c>
      <c r="T75" s="84">
        <f t="shared" ca="1" si="48"/>
        <v>560.75</v>
      </c>
      <c r="U75" s="151">
        <v>0</v>
      </c>
      <c r="V75" s="152">
        <f t="shared" ca="1" si="49"/>
        <v>0</v>
      </c>
      <c r="Y75" s="153">
        <f t="shared" ca="1" si="50"/>
        <v>0</v>
      </c>
      <c r="Z75" s="153">
        <f t="shared" ca="1" si="51"/>
        <v>0</v>
      </c>
      <c r="AA75" s="153">
        <f t="shared" ca="1" si="52"/>
        <v>0</v>
      </c>
      <c r="AB75" s="153">
        <f t="shared" ca="1" si="53"/>
        <v>0</v>
      </c>
      <c r="AC75" s="153">
        <f t="shared" ca="1" si="54"/>
        <v>0</v>
      </c>
      <c r="AD75" s="153">
        <f t="shared" ca="1" si="55"/>
        <v>0</v>
      </c>
      <c r="AE75" s="153">
        <f t="shared" ca="1" si="56"/>
        <v>0</v>
      </c>
      <c r="AF75" s="153">
        <f t="shared" ca="1" si="57"/>
        <v>0</v>
      </c>
      <c r="AG75" s="153">
        <f t="shared" ca="1" si="58"/>
        <v>0</v>
      </c>
      <c r="AH75" s="154"/>
      <c r="AI75" s="155">
        <f t="shared" ca="1" si="59"/>
        <v>0</v>
      </c>
      <c r="AJ75" s="156"/>
      <c r="AM75" s="24" t="str">
        <f t="shared" ca="1" si="60"/>
        <v>1</v>
      </c>
      <c r="AN75" s="24" t="str">
        <f t="shared" ca="1" si="61"/>
        <v>0</v>
      </c>
    </row>
    <row r="76" spans="1:40">
      <c r="A76" s="11">
        <f t="shared" si="62"/>
        <v>42</v>
      </c>
      <c r="B76" s="146" t="s">
        <v>102</v>
      </c>
      <c r="C76" s="11"/>
      <c r="D76" s="147" t="s">
        <v>3</v>
      </c>
      <c r="E76" s="11"/>
      <c r="F76" s="148" t="s">
        <v>144</v>
      </c>
      <c r="G76" s="149" t="str">
        <f t="shared" si="40"/>
        <v>ManTech42ADSV-3-D-11Contr</v>
      </c>
      <c r="H76" s="149"/>
      <c r="I76" s="147" t="s">
        <v>30</v>
      </c>
      <c r="J76" s="84">
        <v>0</v>
      </c>
      <c r="K76" s="84">
        <f t="shared" ca="1" si="41"/>
        <v>0</v>
      </c>
      <c r="L76" s="84">
        <f t="shared" ca="1" si="42"/>
        <v>0</v>
      </c>
      <c r="M76" s="84">
        <f t="shared" ca="1" si="43"/>
        <v>0</v>
      </c>
      <c r="N76" s="84">
        <f t="shared" ca="1" si="44"/>
        <v>0</v>
      </c>
      <c r="O76" s="84">
        <f t="shared" ca="1" si="44"/>
        <v>0</v>
      </c>
      <c r="P76" s="84">
        <f t="shared" ca="1" si="44"/>
        <v>0</v>
      </c>
      <c r="Q76" s="84">
        <f t="shared" ca="1" si="45"/>
        <v>0</v>
      </c>
      <c r="R76" s="84">
        <f t="shared" ca="1" si="46"/>
        <v>0</v>
      </c>
      <c r="S76" s="84">
        <f t="shared" ca="1" si="47"/>
        <v>0</v>
      </c>
      <c r="T76" s="84">
        <f t="shared" ca="1" si="48"/>
        <v>0</v>
      </c>
      <c r="U76" s="151">
        <v>0</v>
      </c>
      <c r="V76" s="152">
        <f t="shared" ca="1" si="49"/>
        <v>0</v>
      </c>
      <c r="Y76" s="153">
        <f t="shared" ca="1" si="50"/>
        <v>0</v>
      </c>
      <c r="Z76" s="153">
        <f t="shared" ca="1" si="51"/>
        <v>0</v>
      </c>
      <c r="AA76" s="153">
        <f t="shared" ca="1" si="52"/>
        <v>0</v>
      </c>
      <c r="AB76" s="153">
        <f t="shared" ca="1" si="53"/>
        <v>0</v>
      </c>
      <c r="AC76" s="153">
        <f t="shared" ca="1" si="54"/>
        <v>0</v>
      </c>
      <c r="AD76" s="153">
        <f t="shared" ca="1" si="55"/>
        <v>0</v>
      </c>
      <c r="AE76" s="153">
        <f t="shared" ca="1" si="56"/>
        <v>0</v>
      </c>
      <c r="AF76" s="153">
        <f t="shared" ca="1" si="57"/>
        <v>0</v>
      </c>
      <c r="AG76" s="153">
        <f t="shared" ca="1" si="58"/>
        <v>0</v>
      </c>
      <c r="AH76" s="154"/>
      <c r="AI76" s="155">
        <f t="shared" ca="1" si="59"/>
        <v>0</v>
      </c>
      <c r="AJ76" s="156"/>
      <c r="AM76" s="24" t="str">
        <f t="shared" ca="1" si="60"/>
        <v>0</v>
      </c>
      <c r="AN76" s="24" t="str">
        <f t="shared" ca="1" si="61"/>
        <v>0</v>
      </c>
    </row>
    <row r="77" spans="1:40">
      <c r="A77" s="11">
        <f t="shared" si="62"/>
        <v>43</v>
      </c>
      <c r="B77" s="146" t="s">
        <v>103</v>
      </c>
      <c r="C77" s="11"/>
      <c r="D77" s="147" t="s">
        <v>3</v>
      </c>
      <c r="E77" s="11"/>
      <c r="F77" s="148" t="s">
        <v>144</v>
      </c>
      <c r="G77" s="149" t="str">
        <f t="shared" si="40"/>
        <v>ManTech43ADSV-3-D-11Contr</v>
      </c>
      <c r="H77" s="149"/>
      <c r="I77" s="147" t="s">
        <v>30</v>
      </c>
      <c r="J77" s="84">
        <v>0</v>
      </c>
      <c r="K77" s="84">
        <f t="shared" ca="1" si="41"/>
        <v>0</v>
      </c>
      <c r="L77" s="84">
        <f t="shared" ca="1" si="42"/>
        <v>0</v>
      </c>
      <c r="M77" s="84">
        <f t="shared" ca="1" si="43"/>
        <v>0</v>
      </c>
      <c r="N77" s="84">
        <f t="shared" ca="1" si="44"/>
        <v>0</v>
      </c>
      <c r="O77" s="84">
        <f t="shared" ca="1" si="44"/>
        <v>0</v>
      </c>
      <c r="P77" s="84">
        <f t="shared" ca="1" si="44"/>
        <v>0</v>
      </c>
      <c r="Q77" s="84">
        <f t="shared" ca="1" si="45"/>
        <v>0</v>
      </c>
      <c r="R77" s="84">
        <f t="shared" ca="1" si="46"/>
        <v>0</v>
      </c>
      <c r="S77" s="84">
        <f t="shared" ca="1" si="47"/>
        <v>0</v>
      </c>
      <c r="T77" s="84">
        <f t="shared" ca="1" si="48"/>
        <v>0</v>
      </c>
      <c r="U77" s="151">
        <v>0</v>
      </c>
      <c r="V77" s="152">
        <f t="shared" ca="1" si="49"/>
        <v>0</v>
      </c>
      <c r="Y77" s="153">
        <f t="shared" ca="1" si="50"/>
        <v>0</v>
      </c>
      <c r="Z77" s="153">
        <f t="shared" ca="1" si="51"/>
        <v>0</v>
      </c>
      <c r="AA77" s="153">
        <f t="shared" ca="1" si="52"/>
        <v>0</v>
      </c>
      <c r="AB77" s="153">
        <f t="shared" ca="1" si="53"/>
        <v>0</v>
      </c>
      <c r="AC77" s="153">
        <f t="shared" ca="1" si="54"/>
        <v>0</v>
      </c>
      <c r="AD77" s="153">
        <f t="shared" ca="1" si="55"/>
        <v>0</v>
      </c>
      <c r="AE77" s="153">
        <f t="shared" ca="1" si="56"/>
        <v>0</v>
      </c>
      <c r="AF77" s="153">
        <f t="shared" ca="1" si="57"/>
        <v>0</v>
      </c>
      <c r="AG77" s="153">
        <f t="shared" ca="1" si="58"/>
        <v>0</v>
      </c>
      <c r="AH77" s="154"/>
      <c r="AI77" s="155">
        <f t="shared" ca="1" si="59"/>
        <v>0</v>
      </c>
      <c r="AJ77" s="156"/>
      <c r="AM77" s="24" t="str">
        <f t="shared" ca="1" si="60"/>
        <v>0</v>
      </c>
      <c r="AN77" s="24" t="str">
        <f t="shared" ca="1" si="61"/>
        <v>0</v>
      </c>
    </row>
    <row r="78" spans="1:40">
      <c r="A78" s="11">
        <f t="shared" si="62"/>
        <v>44</v>
      </c>
      <c r="B78" s="146" t="s">
        <v>104</v>
      </c>
      <c r="C78" s="11"/>
      <c r="D78" s="147" t="s">
        <v>3</v>
      </c>
      <c r="E78" s="11"/>
      <c r="F78" s="148" t="s">
        <v>139</v>
      </c>
      <c r="G78" s="149" t="str">
        <f t="shared" si="40"/>
        <v>ManTech44ADSV-3-D-08Contr</v>
      </c>
      <c r="H78" s="149"/>
      <c r="I78" s="147" t="s">
        <v>30</v>
      </c>
      <c r="J78" s="84">
        <v>260.32</v>
      </c>
      <c r="K78" s="84">
        <f t="shared" ca="1" si="41"/>
        <v>263.89999999999998</v>
      </c>
      <c r="L78" s="84">
        <f t="shared" ca="1" si="42"/>
        <v>111.26023999999998</v>
      </c>
      <c r="M78" s="84">
        <f t="shared" ca="1" si="43"/>
        <v>52.559949623999991</v>
      </c>
      <c r="N78" s="84">
        <f t="shared" ca="1" si="44"/>
        <v>0</v>
      </c>
      <c r="O78" s="84">
        <f t="shared" ca="1" si="44"/>
        <v>0</v>
      </c>
      <c r="P78" s="84">
        <f t="shared" ca="1" si="44"/>
        <v>0</v>
      </c>
      <c r="Q78" s="84">
        <f t="shared" ca="1" si="45"/>
        <v>40.890050128054398</v>
      </c>
      <c r="R78" s="84">
        <f t="shared" ca="1" si="46"/>
        <v>468.61023975205433</v>
      </c>
      <c r="S78" s="84">
        <f t="shared" ca="1" si="47"/>
        <v>70.29153596280814</v>
      </c>
      <c r="T78" s="84">
        <f t="shared" ca="1" si="48"/>
        <v>538.9</v>
      </c>
      <c r="U78" s="151">
        <v>0</v>
      </c>
      <c r="V78" s="152">
        <f t="shared" ca="1" si="49"/>
        <v>0</v>
      </c>
      <c r="Y78" s="153">
        <f t="shared" ca="1" si="50"/>
        <v>0</v>
      </c>
      <c r="Z78" s="153">
        <f t="shared" ca="1" si="51"/>
        <v>0</v>
      </c>
      <c r="AA78" s="153">
        <f t="shared" ca="1" si="52"/>
        <v>0</v>
      </c>
      <c r="AB78" s="153">
        <f t="shared" ca="1" si="53"/>
        <v>0</v>
      </c>
      <c r="AC78" s="153">
        <f t="shared" ca="1" si="54"/>
        <v>0</v>
      </c>
      <c r="AD78" s="153">
        <f t="shared" ca="1" si="55"/>
        <v>0</v>
      </c>
      <c r="AE78" s="153">
        <f t="shared" ca="1" si="56"/>
        <v>0</v>
      </c>
      <c r="AF78" s="153">
        <f t="shared" ca="1" si="57"/>
        <v>0</v>
      </c>
      <c r="AG78" s="153">
        <f t="shared" ca="1" si="58"/>
        <v>0</v>
      </c>
      <c r="AH78" s="154"/>
      <c r="AI78" s="155">
        <f t="shared" ca="1" si="59"/>
        <v>0</v>
      </c>
      <c r="AJ78" s="156"/>
      <c r="AM78" s="24" t="str">
        <f t="shared" ca="1" si="60"/>
        <v>1</v>
      </c>
      <c r="AN78" s="24" t="str">
        <f t="shared" ca="1" si="61"/>
        <v>0</v>
      </c>
    </row>
    <row r="79" spans="1:40">
      <c r="A79" s="11">
        <f t="shared" si="62"/>
        <v>45</v>
      </c>
      <c r="B79" s="146" t="s">
        <v>105</v>
      </c>
      <c r="C79" s="11"/>
      <c r="D79" s="147" t="s">
        <v>3</v>
      </c>
      <c r="E79" s="11"/>
      <c r="F79" s="148" t="s">
        <v>153</v>
      </c>
      <c r="G79" s="149" t="str">
        <f t="shared" si="40"/>
        <v>ManTech45ADSV-3-D-02Contr</v>
      </c>
      <c r="H79" s="149"/>
      <c r="I79" s="147" t="s">
        <v>30</v>
      </c>
      <c r="J79" s="84">
        <v>138.08000000000001</v>
      </c>
      <c r="K79" s="84">
        <f t="shared" ca="1" si="41"/>
        <v>139.97999999999999</v>
      </c>
      <c r="L79" s="84">
        <f t="shared" ca="1" si="42"/>
        <v>59.015567999999995</v>
      </c>
      <c r="M79" s="84">
        <f t="shared" ca="1" si="43"/>
        <v>27.8792790768</v>
      </c>
      <c r="N79" s="84">
        <f t="shared" ca="1" si="44"/>
        <v>0</v>
      </c>
      <c r="O79" s="84">
        <f t="shared" ca="1" si="44"/>
        <v>0</v>
      </c>
      <c r="P79" s="84">
        <f t="shared" ca="1" si="44"/>
        <v>0</v>
      </c>
      <c r="Q79" s="84">
        <f t="shared" ca="1" si="45"/>
        <v>21.68923538054208</v>
      </c>
      <c r="R79" s="84">
        <f t="shared" ca="1" si="46"/>
        <v>248.56408245734207</v>
      </c>
      <c r="S79" s="84">
        <f t="shared" ca="1" si="47"/>
        <v>37.284612368601309</v>
      </c>
      <c r="T79" s="84">
        <f t="shared" ca="1" si="48"/>
        <v>285.85000000000002</v>
      </c>
      <c r="U79" s="151">
        <v>0</v>
      </c>
      <c r="V79" s="152">
        <f t="shared" ca="1" si="49"/>
        <v>0</v>
      </c>
      <c r="Y79" s="153">
        <f t="shared" ca="1" si="50"/>
        <v>0</v>
      </c>
      <c r="Z79" s="153">
        <f t="shared" ca="1" si="51"/>
        <v>0</v>
      </c>
      <c r="AA79" s="153">
        <f t="shared" ca="1" si="52"/>
        <v>0</v>
      </c>
      <c r="AB79" s="153">
        <f t="shared" ca="1" si="53"/>
        <v>0</v>
      </c>
      <c r="AC79" s="153">
        <f t="shared" ca="1" si="54"/>
        <v>0</v>
      </c>
      <c r="AD79" s="153">
        <f t="shared" ca="1" si="55"/>
        <v>0</v>
      </c>
      <c r="AE79" s="153">
        <f t="shared" ca="1" si="56"/>
        <v>0</v>
      </c>
      <c r="AF79" s="153">
        <f t="shared" ca="1" si="57"/>
        <v>0</v>
      </c>
      <c r="AG79" s="153">
        <f t="shared" ca="1" si="58"/>
        <v>0</v>
      </c>
      <c r="AH79" s="154"/>
      <c r="AI79" s="155">
        <f t="shared" ca="1" si="59"/>
        <v>0</v>
      </c>
      <c r="AJ79" s="156"/>
      <c r="AM79" s="24" t="str">
        <f t="shared" ca="1" si="60"/>
        <v>1</v>
      </c>
      <c r="AN79" s="24" t="str">
        <f t="shared" ca="1" si="61"/>
        <v>0</v>
      </c>
    </row>
    <row r="80" spans="1:40">
      <c r="A80" s="11">
        <f t="shared" si="62"/>
        <v>46</v>
      </c>
      <c r="B80" s="146" t="s">
        <v>106</v>
      </c>
      <c r="C80" s="11"/>
      <c r="D80" s="147" t="s">
        <v>3</v>
      </c>
      <c r="E80" s="11"/>
      <c r="F80" s="148" t="s">
        <v>147</v>
      </c>
      <c r="G80" s="149" t="str">
        <f t="shared" si="40"/>
        <v>ManTech46FINA-3-D-11Contr</v>
      </c>
      <c r="H80" s="149"/>
      <c r="I80" s="147" t="s">
        <v>30</v>
      </c>
      <c r="J80" s="84">
        <v>0</v>
      </c>
      <c r="K80" s="84">
        <f t="shared" ca="1" si="41"/>
        <v>0</v>
      </c>
      <c r="L80" s="84">
        <f t="shared" ca="1" si="42"/>
        <v>0</v>
      </c>
      <c r="M80" s="84">
        <f t="shared" ca="1" si="43"/>
        <v>0</v>
      </c>
      <c r="N80" s="84">
        <f t="shared" ca="1" si="44"/>
        <v>0</v>
      </c>
      <c r="O80" s="84">
        <f t="shared" ca="1" si="44"/>
        <v>0</v>
      </c>
      <c r="P80" s="84">
        <f t="shared" ca="1" si="44"/>
        <v>0</v>
      </c>
      <c r="Q80" s="84">
        <f t="shared" ca="1" si="45"/>
        <v>0</v>
      </c>
      <c r="R80" s="84">
        <f t="shared" ca="1" si="46"/>
        <v>0</v>
      </c>
      <c r="S80" s="84">
        <f t="shared" ca="1" si="47"/>
        <v>0</v>
      </c>
      <c r="T80" s="84">
        <f t="shared" ca="1" si="48"/>
        <v>0</v>
      </c>
      <c r="U80" s="151">
        <v>0</v>
      </c>
      <c r="V80" s="152">
        <f t="shared" ca="1" si="49"/>
        <v>0</v>
      </c>
      <c r="Y80" s="153">
        <f t="shared" ca="1" si="50"/>
        <v>0</v>
      </c>
      <c r="Z80" s="153">
        <f t="shared" ca="1" si="51"/>
        <v>0</v>
      </c>
      <c r="AA80" s="153">
        <f t="shared" ca="1" si="52"/>
        <v>0</v>
      </c>
      <c r="AB80" s="153">
        <f t="shared" ca="1" si="53"/>
        <v>0</v>
      </c>
      <c r="AC80" s="153">
        <f t="shared" ca="1" si="54"/>
        <v>0</v>
      </c>
      <c r="AD80" s="153">
        <f t="shared" ca="1" si="55"/>
        <v>0</v>
      </c>
      <c r="AE80" s="153">
        <f t="shared" ca="1" si="56"/>
        <v>0</v>
      </c>
      <c r="AF80" s="153">
        <f t="shared" ca="1" si="57"/>
        <v>0</v>
      </c>
      <c r="AG80" s="153">
        <f t="shared" ca="1" si="58"/>
        <v>0</v>
      </c>
      <c r="AH80" s="154"/>
      <c r="AI80" s="155">
        <f t="shared" ca="1" si="59"/>
        <v>0</v>
      </c>
      <c r="AJ80" s="156"/>
      <c r="AM80" s="24" t="str">
        <f t="shared" ca="1" si="60"/>
        <v>0</v>
      </c>
      <c r="AN80" s="24" t="str">
        <f t="shared" ca="1" si="61"/>
        <v>0</v>
      </c>
    </row>
    <row r="81" spans="1:40">
      <c r="A81" s="11">
        <f t="shared" si="62"/>
        <v>47</v>
      </c>
      <c r="B81" s="146" t="s">
        <v>107</v>
      </c>
      <c r="C81" s="11"/>
      <c r="D81" s="147" t="s">
        <v>3</v>
      </c>
      <c r="E81" s="11"/>
      <c r="F81" s="148" t="s">
        <v>148</v>
      </c>
      <c r="G81" s="149" t="str">
        <f t="shared" si="40"/>
        <v>ManTech47FINA-3-D-08Contr</v>
      </c>
      <c r="H81" s="149"/>
      <c r="I81" s="147" t="s">
        <v>30</v>
      </c>
      <c r="J81" s="84">
        <v>260.95999999999998</v>
      </c>
      <c r="K81" s="84">
        <f t="shared" ca="1" si="41"/>
        <v>264.55</v>
      </c>
      <c r="L81" s="84">
        <f t="shared" ca="1" si="42"/>
        <v>111.53428</v>
      </c>
      <c r="M81" s="84">
        <f t="shared" ca="1" si="43"/>
        <v>52.689407628000005</v>
      </c>
      <c r="N81" s="84">
        <f t="shared" ca="1" si="44"/>
        <v>0</v>
      </c>
      <c r="O81" s="84">
        <f t="shared" ca="1" si="44"/>
        <v>0</v>
      </c>
      <c r="P81" s="84">
        <f t="shared" ca="1" si="44"/>
        <v>0</v>
      </c>
      <c r="Q81" s="84">
        <f t="shared" ca="1" si="45"/>
        <v>40.990764537236807</v>
      </c>
      <c r="R81" s="84">
        <f t="shared" ca="1" si="46"/>
        <v>469.76445216523689</v>
      </c>
      <c r="S81" s="84">
        <f t="shared" ca="1" si="47"/>
        <v>70.464667824785536</v>
      </c>
      <c r="T81" s="84">
        <f t="shared" ca="1" si="48"/>
        <v>540.23</v>
      </c>
      <c r="U81" s="151">
        <v>0</v>
      </c>
      <c r="V81" s="152">
        <f t="shared" ca="1" si="49"/>
        <v>0</v>
      </c>
      <c r="Y81" s="153">
        <f t="shared" ca="1" si="50"/>
        <v>0</v>
      </c>
      <c r="Z81" s="153">
        <f t="shared" ca="1" si="51"/>
        <v>0</v>
      </c>
      <c r="AA81" s="153">
        <f t="shared" ca="1" si="52"/>
        <v>0</v>
      </c>
      <c r="AB81" s="153">
        <f t="shared" ca="1" si="53"/>
        <v>0</v>
      </c>
      <c r="AC81" s="153">
        <f t="shared" ca="1" si="54"/>
        <v>0</v>
      </c>
      <c r="AD81" s="153">
        <f t="shared" ca="1" si="55"/>
        <v>0</v>
      </c>
      <c r="AE81" s="153">
        <f t="shared" ca="1" si="56"/>
        <v>0</v>
      </c>
      <c r="AF81" s="153">
        <f t="shared" ca="1" si="57"/>
        <v>0</v>
      </c>
      <c r="AG81" s="153">
        <f t="shared" ca="1" si="58"/>
        <v>0</v>
      </c>
      <c r="AH81" s="154"/>
      <c r="AI81" s="155">
        <f t="shared" ca="1" si="59"/>
        <v>0</v>
      </c>
      <c r="AJ81" s="156"/>
      <c r="AM81" s="24" t="str">
        <f t="shared" ca="1" si="60"/>
        <v>1</v>
      </c>
      <c r="AN81" s="24" t="str">
        <f t="shared" ca="1" si="61"/>
        <v>0</v>
      </c>
    </row>
    <row r="82" spans="1:40" ht="15">
      <c r="B82" s="157" t="s">
        <v>67</v>
      </c>
      <c r="C82" s="11"/>
      <c r="D82" s="147"/>
      <c r="E82" s="11"/>
      <c r="F82" s="148"/>
      <c r="G82" s="149"/>
      <c r="H82" s="149"/>
      <c r="I82" s="147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151"/>
      <c r="V82" s="152"/>
      <c r="Y82" s="153"/>
      <c r="Z82" s="153"/>
      <c r="AA82" s="153"/>
      <c r="AB82" s="153"/>
      <c r="AC82" s="153"/>
      <c r="AD82" s="153"/>
      <c r="AE82" s="153"/>
      <c r="AF82" s="153"/>
      <c r="AG82" s="153"/>
      <c r="AH82" s="154"/>
      <c r="AI82" s="155"/>
      <c r="AJ82" s="156"/>
    </row>
    <row r="83" spans="1:40">
      <c r="A83" s="11">
        <f>A81+1</f>
        <v>48</v>
      </c>
      <c r="B83" s="146" t="s">
        <v>108</v>
      </c>
      <c r="C83" s="11"/>
      <c r="D83" s="147" t="s">
        <v>3</v>
      </c>
      <c r="E83" s="11"/>
      <c r="F83" s="148" t="s">
        <v>138</v>
      </c>
      <c r="G83" s="149" t="str">
        <f>D83&amp;A83&amp;F83&amp;I83</f>
        <v>ManTech48ITEK-3-D-11Contr</v>
      </c>
      <c r="H83" s="149"/>
      <c r="I83" s="147" t="s">
        <v>30</v>
      </c>
      <c r="J83" s="84">
        <v>477.44</v>
      </c>
      <c r="K83" s="84">
        <f ca="1">ROUND($J83*(VLOOKUP($I83,$I$9:$S$24,K$6,FALSE)),2)</f>
        <v>484</v>
      </c>
      <c r="L83" s="84">
        <f ca="1">$K83*(VLOOKUP($I83,$I$9:$S$24,L$6,FALSE))</f>
        <v>204.05439999999999</v>
      </c>
      <c r="M83" s="84">
        <f ca="1">($K83+$L83)*(VLOOKUP($I83,$I$9:$S$24,M$6,FALSE))</f>
        <v>96.396421439999997</v>
      </c>
      <c r="N83" s="84">
        <f t="shared" ref="N83:P85" ca="1" si="63">$K83*(VLOOKUP($I83,$I$9:$S$24,N$6,FALSE))</f>
        <v>0</v>
      </c>
      <c r="O83" s="84">
        <f t="shared" ca="1" si="63"/>
        <v>0</v>
      </c>
      <c r="P83" s="84">
        <f t="shared" ca="1" si="63"/>
        <v>0</v>
      </c>
      <c r="Q83" s="84">
        <f ca="1">IF($D83="ManTech",(SUM($K83:$N83)*(VLOOKUP($I83,$I$9:$S$24,Q$6,FALSE))),(IF(M83=0,((SUM(K83,N83:P83))*(VLOOKUP($I83,$I$9:$S$24,Q$6,FALSE))),(SUM($M83:$P83)*(VLOOKUP($I83,$I$9:$S$24,Q$6,FALSE))))))</f>
        <v>74.993498529664009</v>
      </c>
      <c r="R83" s="84">
        <f ca="1">SUM(K83:Q83)</f>
        <v>859.44431996966409</v>
      </c>
      <c r="S83" s="84">
        <f ca="1">(R83*(VLOOKUP($I83,$I$9:$S$24,S$6,FALSE)))</f>
        <v>128.91664799544961</v>
      </c>
      <c r="T83" s="84">
        <f ca="1">ROUND(SUM(R83:S83),2)</f>
        <v>988.36</v>
      </c>
      <c r="U83" s="151">
        <v>0</v>
      </c>
      <c r="V83" s="152">
        <f ca="1">$T83*$U83</f>
        <v>0</v>
      </c>
      <c r="Y83" s="153">
        <f t="shared" ref="Y83:AB85" ca="1" si="64">K83*$U83</f>
        <v>0</v>
      </c>
      <c r="Z83" s="153">
        <f t="shared" ca="1" si="64"/>
        <v>0</v>
      </c>
      <c r="AA83" s="153">
        <f t="shared" ca="1" si="64"/>
        <v>0</v>
      </c>
      <c r="AB83" s="153">
        <f t="shared" ca="1" si="64"/>
        <v>0</v>
      </c>
      <c r="AC83" s="153">
        <f t="shared" ref="AC83:AD85" ca="1" si="65">P83*$U83</f>
        <v>0</v>
      </c>
      <c r="AD83" s="153">
        <f t="shared" ca="1" si="65"/>
        <v>0</v>
      </c>
      <c r="AE83" s="153">
        <f ca="1">SUM(Y83:AD83)</f>
        <v>0</v>
      </c>
      <c r="AF83" s="153">
        <f ca="1">S83*$U83</f>
        <v>0</v>
      </c>
      <c r="AG83" s="153">
        <f ca="1">SUM(AE83:AF83)</f>
        <v>0</v>
      </c>
      <c r="AH83" s="154"/>
      <c r="AI83" s="155">
        <f ca="1">AG83-V83</f>
        <v>0</v>
      </c>
      <c r="AJ83" s="156"/>
      <c r="AM83" s="24" t="str">
        <f t="shared" ref="AM83:AM125" ca="1" si="66">IF((OR((T83=""),(T83&gt;0))),"1","0")</f>
        <v>1</v>
      </c>
      <c r="AN83" s="24" t="str">
        <f t="shared" ref="AN83:AN125" ca="1" si="67">IF((OR((V83=""),(V83&gt;0))),"1","0")</f>
        <v>0</v>
      </c>
    </row>
    <row r="84" spans="1:40">
      <c r="A84" s="11">
        <f>A83+1</f>
        <v>49</v>
      </c>
      <c r="B84" s="146" t="s">
        <v>109</v>
      </c>
      <c r="C84" s="11"/>
      <c r="D84" s="147" t="s">
        <v>3</v>
      </c>
      <c r="E84" s="11"/>
      <c r="F84" s="148" t="s">
        <v>138</v>
      </c>
      <c r="G84" s="149" t="str">
        <f>D84&amp;A84&amp;F84&amp;I84</f>
        <v>ManTech49ITEK-3-D-11Contr</v>
      </c>
      <c r="H84" s="149"/>
      <c r="I84" s="147" t="s">
        <v>30</v>
      </c>
      <c r="J84" s="84">
        <v>477.44</v>
      </c>
      <c r="K84" s="84">
        <f ca="1">ROUND($J84*(VLOOKUP($I84,$I$9:$S$24,K$6,FALSE)),2)</f>
        <v>484</v>
      </c>
      <c r="L84" s="84">
        <f ca="1">$K84*(VLOOKUP($I84,$I$9:$S$24,L$6,FALSE))</f>
        <v>204.05439999999999</v>
      </c>
      <c r="M84" s="84">
        <f ca="1">($K84+$L84)*(VLOOKUP($I84,$I$9:$S$24,M$6,FALSE))</f>
        <v>96.396421439999997</v>
      </c>
      <c r="N84" s="84">
        <f t="shared" ca="1" si="63"/>
        <v>0</v>
      </c>
      <c r="O84" s="84">
        <f t="shared" ca="1" si="63"/>
        <v>0</v>
      </c>
      <c r="P84" s="84">
        <f t="shared" ca="1" si="63"/>
        <v>0</v>
      </c>
      <c r="Q84" s="84">
        <f ca="1">IF($D84="ManTech",(SUM($K84:$N84)*(VLOOKUP($I84,$I$9:$S$24,Q$6,FALSE))),(IF(M84=0,((SUM(K84,N84:P84))*(VLOOKUP($I84,$I$9:$S$24,Q$6,FALSE))),(SUM($M84:$P84)*(VLOOKUP($I84,$I$9:$S$24,Q$6,FALSE))))))</f>
        <v>74.993498529664009</v>
      </c>
      <c r="R84" s="84">
        <f ca="1">SUM(K84:Q84)</f>
        <v>859.44431996966409</v>
      </c>
      <c r="S84" s="84">
        <f ca="1">(R84*(VLOOKUP($I84,$I$9:$S$24,S$6,FALSE)))</f>
        <v>128.91664799544961</v>
      </c>
      <c r="T84" s="84">
        <f ca="1">ROUND(SUM(R84:S84),2)</f>
        <v>988.36</v>
      </c>
      <c r="U84" s="151">
        <v>0</v>
      </c>
      <c r="V84" s="152">
        <f ca="1">$T84*$U84</f>
        <v>0</v>
      </c>
      <c r="Y84" s="153">
        <f t="shared" ca="1" si="64"/>
        <v>0</v>
      </c>
      <c r="Z84" s="153">
        <f t="shared" ca="1" si="64"/>
        <v>0</v>
      </c>
      <c r="AA84" s="153">
        <f t="shared" ca="1" si="64"/>
        <v>0</v>
      </c>
      <c r="AB84" s="153">
        <f t="shared" ca="1" si="64"/>
        <v>0</v>
      </c>
      <c r="AC84" s="153">
        <f t="shared" ca="1" si="65"/>
        <v>0</v>
      </c>
      <c r="AD84" s="153">
        <f t="shared" ca="1" si="65"/>
        <v>0</v>
      </c>
      <c r="AE84" s="153">
        <f ca="1">SUM(Y84:AD84)</f>
        <v>0</v>
      </c>
      <c r="AF84" s="153">
        <f ca="1">S84*$U84</f>
        <v>0</v>
      </c>
      <c r="AG84" s="153">
        <f ca="1">SUM(AE84:AF84)</f>
        <v>0</v>
      </c>
      <c r="AH84" s="154"/>
      <c r="AI84" s="155">
        <f ca="1">AG84-V84</f>
        <v>0</v>
      </c>
      <c r="AJ84" s="156"/>
      <c r="AM84" s="24" t="str">
        <f t="shared" ca="1" si="66"/>
        <v>1</v>
      </c>
      <c r="AN84" s="24" t="str">
        <f t="shared" ca="1" si="67"/>
        <v>0</v>
      </c>
    </row>
    <row r="85" spans="1:40">
      <c r="A85" s="11">
        <f>A84+1</f>
        <v>50</v>
      </c>
      <c r="B85" s="146" t="s">
        <v>110</v>
      </c>
      <c r="C85" s="11"/>
      <c r="D85" s="147" t="s">
        <v>3</v>
      </c>
      <c r="E85" s="11"/>
      <c r="F85" s="148" t="s">
        <v>139</v>
      </c>
      <c r="G85" s="149" t="str">
        <f>D85&amp;A85&amp;F85&amp;I85</f>
        <v>ManTech50ADSV-3-D-08Contr</v>
      </c>
      <c r="H85" s="149"/>
      <c r="I85" s="147" t="s">
        <v>30</v>
      </c>
      <c r="J85" s="84">
        <v>260.32</v>
      </c>
      <c r="K85" s="84">
        <f ca="1">ROUND($J85*(VLOOKUP($I85,$I$9:$S$24,K$6,FALSE)),2)</f>
        <v>263.89999999999998</v>
      </c>
      <c r="L85" s="84">
        <f ca="1">$K85*(VLOOKUP($I85,$I$9:$S$24,L$6,FALSE))</f>
        <v>111.26023999999998</v>
      </c>
      <c r="M85" s="84">
        <f ca="1">($K85+$L85)*(VLOOKUP($I85,$I$9:$S$24,M$6,FALSE))</f>
        <v>52.559949623999991</v>
      </c>
      <c r="N85" s="84">
        <f t="shared" ca="1" si="63"/>
        <v>0</v>
      </c>
      <c r="O85" s="84">
        <f t="shared" ca="1" si="63"/>
        <v>0</v>
      </c>
      <c r="P85" s="84">
        <f t="shared" ca="1" si="63"/>
        <v>0</v>
      </c>
      <c r="Q85" s="84">
        <f ca="1">IF($D85="ManTech",(SUM($K85:$N85)*(VLOOKUP($I85,$I$9:$S$24,Q$6,FALSE))),(IF(M85=0,((SUM(K85,N85:P85))*(VLOOKUP($I85,$I$9:$S$24,Q$6,FALSE))),(SUM($M85:$P85)*(VLOOKUP($I85,$I$9:$S$24,Q$6,FALSE))))))</f>
        <v>40.890050128054398</v>
      </c>
      <c r="R85" s="84">
        <f ca="1">SUM(K85:Q85)</f>
        <v>468.61023975205433</v>
      </c>
      <c r="S85" s="84">
        <f ca="1">(R85*(VLOOKUP($I85,$I$9:$S$24,S$6,FALSE)))</f>
        <v>70.29153596280814</v>
      </c>
      <c r="T85" s="84">
        <f ca="1">ROUND(SUM(R85:S85),2)</f>
        <v>538.9</v>
      </c>
      <c r="U85" s="151">
        <v>0</v>
      </c>
      <c r="V85" s="152">
        <f ca="1">$T85*$U85</f>
        <v>0</v>
      </c>
      <c r="Y85" s="153">
        <f t="shared" ca="1" si="64"/>
        <v>0</v>
      </c>
      <c r="Z85" s="153">
        <f t="shared" ca="1" si="64"/>
        <v>0</v>
      </c>
      <c r="AA85" s="153">
        <f t="shared" ca="1" si="64"/>
        <v>0</v>
      </c>
      <c r="AB85" s="153">
        <f t="shared" ca="1" si="64"/>
        <v>0</v>
      </c>
      <c r="AC85" s="153">
        <f t="shared" ca="1" si="65"/>
        <v>0</v>
      </c>
      <c r="AD85" s="153">
        <f t="shared" ca="1" si="65"/>
        <v>0</v>
      </c>
      <c r="AE85" s="153">
        <f ca="1">SUM(Y85:AD85)</f>
        <v>0</v>
      </c>
      <c r="AF85" s="153">
        <f ca="1">S85*$U85</f>
        <v>0</v>
      </c>
      <c r="AG85" s="153">
        <f ca="1">SUM(AE85:AF85)</f>
        <v>0</v>
      </c>
      <c r="AH85" s="154"/>
      <c r="AI85" s="155">
        <f ca="1">AG85-V85</f>
        <v>0</v>
      </c>
      <c r="AJ85" s="156"/>
      <c r="AM85" s="24" t="str">
        <f t="shared" ca="1" si="66"/>
        <v>1</v>
      </c>
      <c r="AN85" s="24" t="str">
        <f t="shared" ca="1" si="67"/>
        <v>0</v>
      </c>
    </row>
    <row r="86" spans="1:40">
      <c r="B86" s="158"/>
      <c r="C86" s="159"/>
      <c r="D86" s="159"/>
      <c r="E86" s="159"/>
      <c r="F86" s="160"/>
      <c r="G86" s="161"/>
      <c r="H86" s="161"/>
      <c r="I86" s="162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4"/>
      <c r="V86" s="165"/>
      <c r="W86" s="159"/>
      <c r="X86" s="159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7"/>
      <c r="AJ86" s="156"/>
      <c r="AM86" s="24" t="str">
        <f t="shared" si="66"/>
        <v>1</v>
      </c>
      <c r="AN86" s="24" t="str">
        <f t="shared" si="67"/>
        <v>1</v>
      </c>
    </row>
    <row r="87" spans="1:40">
      <c r="B87" s="20"/>
      <c r="C87" s="11"/>
      <c r="D87" s="11"/>
      <c r="E87" s="11"/>
      <c r="F87" s="11"/>
      <c r="G87" s="11"/>
      <c r="H87" s="11"/>
      <c r="I87" s="11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168"/>
      <c r="Y87" s="153"/>
      <c r="Z87" s="153"/>
      <c r="AA87" s="153"/>
      <c r="AB87" s="153"/>
      <c r="AC87" s="153"/>
      <c r="AD87" s="153"/>
      <c r="AE87" s="153"/>
      <c r="AF87" s="153"/>
      <c r="AG87" s="153"/>
      <c r="AH87" s="154"/>
      <c r="AI87" s="155"/>
      <c r="AJ87" s="156"/>
      <c r="AM87" s="24" t="str">
        <f t="shared" si="66"/>
        <v>1</v>
      </c>
      <c r="AN87" s="24" t="str">
        <f t="shared" si="67"/>
        <v>1</v>
      </c>
    </row>
    <row r="88" spans="1:40">
      <c r="B88" s="20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25" t="s">
        <v>68</v>
      </c>
      <c r="U88" s="169">
        <f>SUBTOTAL(9,U$31:U$87)</f>
        <v>0</v>
      </c>
      <c r="V88" s="170">
        <f ca="1">SUBTOTAL(9,V$31:V$87)</f>
        <v>0</v>
      </c>
      <c r="Y88" s="153">
        <f t="shared" ref="Y88:AG88" ca="1" si="68">SUBTOTAL(9,Y$31:Y$87)</f>
        <v>0</v>
      </c>
      <c r="Z88" s="153">
        <f t="shared" ca="1" si="68"/>
        <v>0</v>
      </c>
      <c r="AA88" s="153">
        <f t="shared" ca="1" si="68"/>
        <v>0</v>
      </c>
      <c r="AB88" s="153">
        <f t="shared" ca="1" si="68"/>
        <v>0</v>
      </c>
      <c r="AC88" s="153">
        <f t="shared" ca="1" si="68"/>
        <v>0</v>
      </c>
      <c r="AD88" s="153">
        <f t="shared" ca="1" si="68"/>
        <v>0</v>
      </c>
      <c r="AE88" s="153">
        <f t="shared" ca="1" si="68"/>
        <v>0</v>
      </c>
      <c r="AF88" s="153">
        <f t="shared" ca="1" si="68"/>
        <v>0</v>
      </c>
      <c r="AG88" s="153">
        <f t="shared" ca="1" si="68"/>
        <v>0</v>
      </c>
      <c r="AH88" s="154"/>
      <c r="AI88" s="155">
        <f ca="1">AG88-V88</f>
        <v>0</v>
      </c>
      <c r="AJ88" s="156"/>
      <c r="AM88" s="24" t="str">
        <f t="shared" si="66"/>
        <v>1</v>
      </c>
      <c r="AN88" s="24" t="str">
        <f t="shared" ca="1" si="67"/>
        <v>0</v>
      </c>
    </row>
    <row r="89" spans="1:40" ht="13.5" thickBot="1">
      <c r="B89" s="20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25"/>
      <c r="U89" s="171"/>
      <c r="V89" s="172"/>
      <c r="AE89" s="173" t="s">
        <v>69</v>
      </c>
      <c r="AF89" s="174">
        <f ca="1">IF(AE88=0,0,(AF88/AE88))</f>
        <v>0</v>
      </c>
      <c r="AM89" s="24" t="str">
        <f t="shared" si="66"/>
        <v>1</v>
      </c>
      <c r="AN89" s="24" t="str">
        <f t="shared" si="67"/>
        <v>1</v>
      </c>
    </row>
    <row r="90" spans="1:40" s="140" customFormat="1" ht="16.5" thickBot="1">
      <c r="B90" s="132" t="s">
        <v>70</v>
      </c>
      <c r="C90" s="133"/>
      <c r="D90" s="133"/>
      <c r="E90" s="134"/>
      <c r="F90" s="133"/>
      <c r="G90" s="135"/>
      <c r="H90" s="135"/>
      <c r="I90" s="133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7"/>
      <c r="W90" s="136"/>
      <c r="X90" s="134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9"/>
      <c r="AM90" s="24" t="str">
        <f t="shared" si="66"/>
        <v>1</v>
      </c>
      <c r="AN90" s="24" t="str">
        <f t="shared" si="67"/>
        <v>1</v>
      </c>
    </row>
    <row r="91" spans="1:40">
      <c r="B91" s="175" t="s">
        <v>44</v>
      </c>
      <c r="C91" s="11"/>
      <c r="D91" s="11"/>
      <c r="E91" s="11"/>
      <c r="F91" s="11"/>
      <c r="G91" s="11"/>
      <c r="H91" s="11"/>
      <c r="I91" s="147" t="s">
        <v>44</v>
      </c>
      <c r="J91" s="176">
        <v>0</v>
      </c>
      <c r="K91" s="176">
        <f ca="1">ROUND($J91*(VLOOKUP($I91,$I$9:$S$24,K$6,FALSE)),2)</f>
        <v>0</v>
      </c>
      <c r="L91" s="176">
        <f ca="1">ROUND($K91*(VLOOKUP($I91,$I$9:$S$24,L$6,FALSE)),2)</f>
        <v>0</v>
      </c>
      <c r="M91" s="176">
        <f ca="1">ROUND(($K91+$L91)*(VLOOKUP($I91,$I$9:$S$24,M$6,FALSE)),2)</f>
        <v>0</v>
      </c>
      <c r="N91" s="176">
        <f t="shared" ref="N91:P93" ca="1" si="69">ROUND($K91*(VLOOKUP($I91,$I$9:$S$24,N$6,FALSE)),2)</f>
        <v>0</v>
      </c>
      <c r="O91" s="176">
        <f t="shared" ca="1" si="69"/>
        <v>0</v>
      </c>
      <c r="P91" s="176">
        <f t="shared" ca="1" si="69"/>
        <v>0</v>
      </c>
      <c r="Q91" s="176">
        <f ca="1">IF($M91=0,ROUND(SUM($K91:$N91)*(VLOOKUP($I91,$I$9:$S$24,Q$6,FALSE)),2),ROUND(SUM($M91:$N91)*(VLOOKUP($I91,$I$9:$S$24,Q$6,FALSE)),2))</f>
        <v>0</v>
      </c>
      <c r="R91" s="176">
        <f ca="1">SUM(K91:Q91)</f>
        <v>0</v>
      </c>
      <c r="S91" s="176">
        <f ca="1">ROUND(R91*(VLOOKUP($I91,$I$9:$S$24,S$6,FALSE)),2)</f>
        <v>0</v>
      </c>
      <c r="T91" s="176">
        <f ca="1">SUM(R91:S91)</f>
        <v>0</v>
      </c>
      <c r="U91" s="151">
        <v>1</v>
      </c>
      <c r="V91" s="152">
        <f ca="1">$T91*$U91</f>
        <v>0</v>
      </c>
      <c r="Y91" s="177">
        <f t="shared" ref="Y91:AB93" ca="1" si="70">K91*$U91</f>
        <v>0</v>
      </c>
      <c r="Z91" s="177">
        <f t="shared" ca="1" si="70"/>
        <v>0</v>
      </c>
      <c r="AA91" s="177">
        <f t="shared" ca="1" si="70"/>
        <v>0</v>
      </c>
      <c r="AB91" s="177">
        <f t="shared" ca="1" si="70"/>
        <v>0</v>
      </c>
      <c r="AC91" s="177">
        <f t="shared" ref="AC91:AD93" ca="1" si="71">P91*$U91</f>
        <v>0</v>
      </c>
      <c r="AD91" s="177">
        <f t="shared" ca="1" si="71"/>
        <v>0</v>
      </c>
      <c r="AE91" s="153">
        <f ca="1">SUM(Y91:AD91)</f>
        <v>0</v>
      </c>
      <c r="AF91" s="177">
        <f ca="1">S91*$U91</f>
        <v>0</v>
      </c>
      <c r="AG91" s="153">
        <f ca="1">SUM(AE91:AF91)</f>
        <v>0</v>
      </c>
      <c r="AH91" s="154"/>
      <c r="AI91" s="155">
        <f ca="1">AG91-V91</f>
        <v>0</v>
      </c>
      <c r="AJ91" s="156"/>
      <c r="AM91" s="24" t="str">
        <f t="shared" ca="1" si="66"/>
        <v>0</v>
      </c>
      <c r="AN91" s="24" t="str">
        <f t="shared" ca="1" si="67"/>
        <v>0</v>
      </c>
    </row>
    <row r="92" spans="1:40">
      <c r="B92" s="175" t="s">
        <v>71</v>
      </c>
      <c r="C92" s="11"/>
      <c r="D92" s="11"/>
      <c r="E92" s="11"/>
      <c r="F92" s="11"/>
      <c r="G92" s="11"/>
      <c r="H92" s="11"/>
      <c r="I92" s="147" t="s">
        <v>45</v>
      </c>
      <c r="J92" s="176">
        <v>0</v>
      </c>
      <c r="K92" s="176">
        <f ca="1">ROUND($J92*(VLOOKUP($I92,$I$9:$S$24,K$6,FALSE)),2)</f>
        <v>0</v>
      </c>
      <c r="L92" s="176">
        <f ca="1">ROUND($K92*(VLOOKUP($I92,$I$9:$S$24,L$6,FALSE)),2)</f>
        <v>0</v>
      </c>
      <c r="M92" s="176">
        <f ca="1">ROUND(($K92+$L92)*(VLOOKUP($I92,$I$9:$S$24,M$6,FALSE)),2)</f>
        <v>0</v>
      </c>
      <c r="N92" s="176">
        <f t="shared" ca="1" si="69"/>
        <v>0</v>
      </c>
      <c r="O92" s="176">
        <f t="shared" ca="1" si="69"/>
        <v>0</v>
      </c>
      <c r="P92" s="176">
        <f t="shared" ca="1" si="69"/>
        <v>0</v>
      </c>
      <c r="Q92" s="176">
        <f ca="1">IF($M92=0,ROUND(SUM($K92:$N92)*(VLOOKUP($I92,$I$9:$S$24,Q$6,FALSE)),2),ROUND(SUM($M92:$N92)*(VLOOKUP($I92,$I$9:$S$24,Q$6,FALSE)),2))</f>
        <v>0</v>
      </c>
      <c r="R92" s="176">
        <f ca="1">SUM(K92:Q92)</f>
        <v>0</v>
      </c>
      <c r="S92" s="176">
        <f ca="1">ROUND(R92*(VLOOKUP($I92,$I$9:$S$24,S$6,FALSE)),2)</f>
        <v>0</v>
      </c>
      <c r="T92" s="176">
        <f ca="1">SUM(R92:S92)</f>
        <v>0</v>
      </c>
      <c r="U92" s="151">
        <v>1</v>
      </c>
      <c r="V92" s="152">
        <f ca="1">$T92*$U92</f>
        <v>0</v>
      </c>
      <c r="Y92" s="177">
        <f t="shared" ca="1" si="70"/>
        <v>0</v>
      </c>
      <c r="Z92" s="177">
        <f t="shared" ca="1" si="70"/>
        <v>0</v>
      </c>
      <c r="AA92" s="177">
        <f t="shared" ca="1" si="70"/>
        <v>0</v>
      </c>
      <c r="AB92" s="177">
        <f t="shared" ca="1" si="70"/>
        <v>0</v>
      </c>
      <c r="AC92" s="177">
        <f t="shared" ca="1" si="71"/>
        <v>0</v>
      </c>
      <c r="AD92" s="177">
        <f t="shared" ca="1" si="71"/>
        <v>0</v>
      </c>
      <c r="AE92" s="153">
        <f ca="1">SUM(Y92:AD92)</f>
        <v>0</v>
      </c>
      <c r="AF92" s="177">
        <f ca="1">S92*$U92</f>
        <v>0</v>
      </c>
      <c r="AG92" s="153">
        <f ca="1">SUM(AE92:AF92)</f>
        <v>0</v>
      </c>
      <c r="AH92" s="154"/>
      <c r="AI92" s="155">
        <f ca="1">AG92-V92</f>
        <v>0</v>
      </c>
      <c r="AJ92" s="156"/>
      <c r="AM92" s="24" t="str">
        <f t="shared" ca="1" si="66"/>
        <v>0</v>
      </c>
      <c r="AN92" s="24" t="str">
        <f t="shared" ca="1" si="67"/>
        <v>0</v>
      </c>
    </row>
    <row r="93" spans="1:40">
      <c r="B93" s="175" t="s">
        <v>24</v>
      </c>
      <c r="C93" s="11"/>
      <c r="D93" s="11"/>
      <c r="E93" s="11"/>
      <c r="F93" s="11"/>
      <c r="G93" s="11"/>
      <c r="H93" s="11"/>
      <c r="I93" s="147" t="s">
        <v>45</v>
      </c>
      <c r="J93" s="176">
        <v>0</v>
      </c>
      <c r="K93" s="176">
        <f ca="1">ROUND($J93*(VLOOKUP($I93,$I$9:$S$24,K$6,FALSE)),2)</f>
        <v>0</v>
      </c>
      <c r="L93" s="176">
        <f ca="1">ROUND($K93*(VLOOKUP($I93,$I$9:$S$24,L$6,FALSE)),2)</f>
        <v>0</v>
      </c>
      <c r="M93" s="176">
        <f ca="1">ROUND(($K93+$L93)*(VLOOKUP($I93,$I$9:$S$24,M$6,FALSE)),2)</f>
        <v>0</v>
      </c>
      <c r="N93" s="176">
        <f t="shared" ca="1" si="69"/>
        <v>0</v>
      </c>
      <c r="O93" s="176">
        <f t="shared" ca="1" si="69"/>
        <v>0</v>
      </c>
      <c r="P93" s="176">
        <f t="shared" ca="1" si="69"/>
        <v>0</v>
      </c>
      <c r="Q93" s="176">
        <f ca="1">IF($M93=0,ROUND(SUM($K93:$N93)*(VLOOKUP($I93,$I$9:$S$24,Q$6,FALSE)),2),ROUND(SUM($M93:$N93)*(VLOOKUP($I93,$I$9:$S$24,Q$6,FALSE)),2))</f>
        <v>0</v>
      </c>
      <c r="R93" s="176">
        <f ca="1">SUM(K93:Q93)</f>
        <v>0</v>
      </c>
      <c r="S93" s="176">
        <f ca="1">ROUND(R93*(VLOOKUP($I93,$I$9:$S$24,S$6,FALSE)),2)</f>
        <v>0</v>
      </c>
      <c r="T93" s="176">
        <f ca="1">SUM(R93:S93)</f>
        <v>0</v>
      </c>
      <c r="U93" s="151">
        <v>1</v>
      </c>
      <c r="V93" s="152">
        <f ca="1">$T93*$U93</f>
        <v>0</v>
      </c>
      <c r="Y93" s="177">
        <f t="shared" ca="1" si="70"/>
        <v>0</v>
      </c>
      <c r="Z93" s="177">
        <f t="shared" ca="1" si="70"/>
        <v>0</v>
      </c>
      <c r="AA93" s="177">
        <f t="shared" ca="1" si="70"/>
        <v>0</v>
      </c>
      <c r="AB93" s="177">
        <f t="shared" ca="1" si="70"/>
        <v>0</v>
      </c>
      <c r="AC93" s="177">
        <f t="shared" ca="1" si="71"/>
        <v>0</v>
      </c>
      <c r="AD93" s="177">
        <f t="shared" ca="1" si="71"/>
        <v>0</v>
      </c>
      <c r="AE93" s="153">
        <f ca="1">SUM(Y93:AD93)</f>
        <v>0</v>
      </c>
      <c r="AF93" s="177">
        <f ca="1">S93*$U93</f>
        <v>0</v>
      </c>
      <c r="AG93" s="153">
        <f ca="1">SUM(AE93:AF93)</f>
        <v>0</v>
      </c>
      <c r="AH93" s="154"/>
      <c r="AI93" s="155">
        <f ca="1">AG93-V93</f>
        <v>0</v>
      </c>
      <c r="AJ93" s="156"/>
      <c r="AM93" s="24" t="str">
        <f t="shared" ca="1" si="66"/>
        <v>0</v>
      </c>
      <c r="AN93" s="24" t="str">
        <f t="shared" ca="1" si="67"/>
        <v>0</v>
      </c>
    </row>
    <row r="94" spans="1:40">
      <c r="B94" s="178"/>
      <c r="C94" s="159"/>
      <c r="D94" s="159"/>
      <c r="E94" s="159"/>
      <c r="F94" s="159"/>
      <c r="G94" s="159"/>
      <c r="H94" s="159"/>
      <c r="I94" s="15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80"/>
      <c r="V94" s="165"/>
      <c r="W94" s="159"/>
      <c r="X94" s="159"/>
      <c r="Y94" s="179"/>
      <c r="Z94" s="179"/>
      <c r="AA94" s="179"/>
      <c r="AB94" s="179"/>
      <c r="AC94" s="179"/>
      <c r="AD94" s="179"/>
      <c r="AE94" s="166"/>
      <c r="AF94" s="179"/>
      <c r="AG94" s="166"/>
      <c r="AH94" s="166"/>
      <c r="AI94" s="167"/>
      <c r="AJ94" s="156"/>
      <c r="AM94" s="24" t="str">
        <f t="shared" si="66"/>
        <v>1</v>
      </c>
      <c r="AN94" s="24" t="str">
        <f t="shared" si="67"/>
        <v>1</v>
      </c>
    </row>
    <row r="95" spans="1:40">
      <c r="B95" s="20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52"/>
      <c r="AM95" s="24" t="str">
        <f t="shared" si="66"/>
        <v>1</v>
      </c>
      <c r="AN95" s="24" t="str">
        <f t="shared" si="67"/>
        <v>1</v>
      </c>
    </row>
    <row r="96" spans="1:40">
      <c r="B96" s="20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25" t="s">
        <v>72</v>
      </c>
      <c r="U96" s="181"/>
      <c r="V96" s="182">
        <f ca="1">SUBTOTAL(9,V$90:V$95)</f>
        <v>0</v>
      </c>
      <c r="Y96" s="177">
        <f t="shared" ref="Y96:AG96" ca="1" si="72">SUBTOTAL(9,Y$90:Y$95)</f>
        <v>0</v>
      </c>
      <c r="Z96" s="177">
        <f t="shared" ca="1" si="72"/>
        <v>0</v>
      </c>
      <c r="AA96" s="177">
        <f t="shared" ca="1" si="72"/>
        <v>0</v>
      </c>
      <c r="AB96" s="177">
        <f t="shared" ca="1" si="72"/>
        <v>0</v>
      </c>
      <c r="AC96" s="177">
        <f t="shared" ca="1" si="72"/>
        <v>0</v>
      </c>
      <c r="AD96" s="177">
        <f t="shared" ca="1" si="72"/>
        <v>0</v>
      </c>
      <c r="AE96" s="177">
        <f t="shared" ca="1" si="72"/>
        <v>0</v>
      </c>
      <c r="AF96" s="177">
        <f t="shared" ca="1" si="72"/>
        <v>0</v>
      </c>
      <c r="AG96" s="177">
        <f t="shared" ca="1" si="72"/>
        <v>0</v>
      </c>
      <c r="AH96" s="176"/>
      <c r="AI96" s="155">
        <f ca="1">AG96-V96</f>
        <v>0</v>
      </c>
      <c r="AJ96" s="156"/>
      <c r="AM96" s="24" t="str">
        <f t="shared" si="66"/>
        <v>1</v>
      </c>
      <c r="AN96" s="24" t="str">
        <f t="shared" ca="1" si="67"/>
        <v>0</v>
      </c>
    </row>
    <row r="97" spans="2:40">
      <c r="B97" s="20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23"/>
      <c r="AE97" s="173" t="s">
        <v>69</v>
      </c>
      <c r="AF97" s="174">
        <f ca="1">IF(AE96=0,0,(AF96/AE96))</f>
        <v>0</v>
      </c>
      <c r="AM97" s="24" t="str">
        <f t="shared" si="66"/>
        <v>1</v>
      </c>
      <c r="AN97" s="24" t="str">
        <f t="shared" si="67"/>
        <v>1</v>
      </c>
    </row>
    <row r="98" spans="2:40">
      <c r="B98" s="183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84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I98" s="115"/>
      <c r="AM98" s="24" t="str">
        <f t="shared" si="66"/>
        <v>1</v>
      </c>
      <c r="AN98" s="24" t="str">
        <f t="shared" si="67"/>
        <v>1</v>
      </c>
    </row>
    <row r="99" spans="2:40" ht="13.5" thickBot="1">
      <c r="B99" s="25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185" t="s">
        <v>73</v>
      </c>
      <c r="U99" s="186">
        <f>U88</f>
        <v>0</v>
      </c>
      <c r="V99" s="187">
        <f ca="1">SUBTOTAL(9,V$31:V$98)</f>
        <v>0</v>
      </c>
      <c r="Y99" s="153">
        <f t="shared" ref="Y99:AG99" ca="1" si="73">SUBTOTAL(9,Y$31:Y$98)</f>
        <v>0</v>
      </c>
      <c r="Z99" s="153">
        <f t="shared" ca="1" si="73"/>
        <v>0</v>
      </c>
      <c r="AA99" s="153">
        <f t="shared" ca="1" si="73"/>
        <v>0</v>
      </c>
      <c r="AB99" s="153">
        <f t="shared" ca="1" si="73"/>
        <v>0</v>
      </c>
      <c r="AC99" s="153">
        <f t="shared" ca="1" si="73"/>
        <v>0</v>
      </c>
      <c r="AD99" s="153">
        <f t="shared" ca="1" si="73"/>
        <v>0</v>
      </c>
      <c r="AE99" s="153">
        <f t="shared" ca="1" si="73"/>
        <v>0</v>
      </c>
      <c r="AF99" s="153">
        <f t="shared" ca="1" si="73"/>
        <v>0</v>
      </c>
      <c r="AG99" s="153">
        <f t="shared" ca="1" si="73"/>
        <v>0</v>
      </c>
      <c r="AH99" s="154"/>
      <c r="AI99" s="155">
        <f ca="1">AG99-V99</f>
        <v>0</v>
      </c>
      <c r="AJ99" s="156"/>
      <c r="AM99" s="24" t="str">
        <f t="shared" si="66"/>
        <v>1</v>
      </c>
      <c r="AN99" s="24" t="str">
        <f t="shared" ca="1" si="67"/>
        <v>0</v>
      </c>
    </row>
    <row r="100" spans="2:40">
      <c r="AE100" s="188" t="s">
        <v>69</v>
      </c>
      <c r="AF100" s="189">
        <f ca="1">IF(AE99=0,0,(AF99/AE99))</f>
        <v>0</v>
      </c>
      <c r="AM100" s="24" t="str">
        <f t="shared" si="66"/>
        <v>1</v>
      </c>
      <c r="AN100" s="24" t="str">
        <f t="shared" si="67"/>
        <v>1</v>
      </c>
    </row>
    <row r="101" spans="2:40">
      <c r="W101" s="11"/>
      <c r="AM101" s="24" t="str">
        <f t="shared" si="66"/>
        <v>1</v>
      </c>
      <c r="AN101" s="24" t="str">
        <f t="shared" si="67"/>
        <v>1</v>
      </c>
    </row>
    <row r="102" spans="2:40">
      <c r="M102" s="57" t="s">
        <v>56</v>
      </c>
      <c r="N102" s="190"/>
      <c r="O102" s="190"/>
      <c r="P102" s="190"/>
      <c r="Q102" s="60" t="s">
        <v>74</v>
      </c>
      <c r="R102" s="59" t="s">
        <v>75</v>
      </c>
      <c r="S102" s="60" t="s">
        <v>76</v>
      </c>
      <c r="T102" s="59" t="s">
        <v>77</v>
      </c>
      <c r="U102" s="60" t="s">
        <v>78</v>
      </c>
      <c r="V102" s="59" t="s">
        <v>63</v>
      </c>
      <c r="W102" s="11"/>
      <c r="AM102" s="24" t="str">
        <f t="shared" si="66"/>
        <v>1</v>
      </c>
      <c r="AN102" s="24" t="str">
        <f t="shared" si="67"/>
        <v>1</v>
      </c>
    </row>
    <row r="103" spans="2:40">
      <c r="M103" s="191" t="s">
        <v>3</v>
      </c>
      <c r="N103" s="11"/>
      <c r="O103" s="11"/>
      <c r="P103" s="11"/>
      <c r="Q103" s="192">
        <f t="shared" ref="Q103:Q123" si="74">IF(U103=0,0,(U103/U$124))</f>
        <v>0</v>
      </c>
      <c r="R103" s="193">
        <f t="shared" ref="R103:R123" ca="1" si="75">IF(V103=0,0,(V103/V$124))</f>
        <v>0</v>
      </c>
      <c r="S103" s="194" t="s">
        <v>79</v>
      </c>
      <c r="T103" s="44" t="s">
        <v>79</v>
      </c>
      <c r="U103" s="195">
        <f t="shared" ref="U103:V123" si="76">SUMIF($D$31:$D$89,$M103,U$31:U$97)</f>
        <v>0</v>
      </c>
      <c r="V103" s="196">
        <f t="shared" ca="1" si="76"/>
        <v>0</v>
      </c>
      <c r="W103" s="11"/>
      <c r="X103" s="18" t="str">
        <f t="shared" ref="X103:X123" si="77">M103</f>
        <v>ManTech</v>
      </c>
      <c r="Y103" s="154">
        <f t="shared" ref="Y103:AG112" ca="1" si="78">SUMIF($D$31:$D$89,$M103,Y$31:Y$97)</f>
        <v>0</v>
      </c>
      <c r="Z103" s="154">
        <f t="shared" ca="1" si="78"/>
        <v>0</v>
      </c>
      <c r="AA103" s="154">
        <f t="shared" ca="1" si="78"/>
        <v>0</v>
      </c>
      <c r="AB103" s="154">
        <f t="shared" ca="1" si="78"/>
        <v>0</v>
      </c>
      <c r="AC103" s="154">
        <f t="shared" ca="1" si="78"/>
        <v>0</v>
      </c>
      <c r="AD103" s="154">
        <f t="shared" ca="1" si="78"/>
        <v>0</v>
      </c>
      <c r="AE103" s="154">
        <f t="shared" ca="1" si="78"/>
        <v>0</v>
      </c>
      <c r="AF103" s="154">
        <f t="shared" ca="1" si="78"/>
        <v>0</v>
      </c>
      <c r="AG103" s="154">
        <f t="shared" ca="1" si="78"/>
        <v>0</v>
      </c>
      <c r="AH103" s="154"/>
      <c r="AI103" s="155">
        <f t="shared" ref="AI103:AI124" ca="1" si="79">AG103-V103</f>
        <v>0</v>
      </c>
      <c r="AJ103" s="156"/>
      <c r="AM103" s="24" t="str">
        <f t="shared" si="66"/>
        <v>1</v>
      </c>
      <c r="AN103" s="24" t="str">
        <f t="shared" ca="1" si="67"/>
        <v>0</v>
      </c>
    </row>
    <row r="104" spans="2:40">
      <c r="J104" s="197"/>
      <c r="M104" s="191" t="s">
        <v>81</v>
      </c>
      <c r="N104" s="11"/>
      <c r="O104" s="11"/>
      <c r="P104" s="11"/>
      <c r="Q104" s="192">
        <f t="shared" si="74"/>
        <v>0</v>
      </c>
      <c r="R104" s="193">
        <f t="shared" si="75"/>
        <v>0</v>
      </c>
      <c r="S104" s="192">
        <f t="shared" ref="S104:S123" si="80">IF(U104=0,0,(U104/(U$124-U$103)))</f>
        <v>0</v>
      </c>
      <c r="T104" s="198">
        <f t="shared" ref="T104:T123" si="81">IF(V104=0,0,(V104/(V$124-V$103)))</f>
        <v>0</v>
      </c>
      <c r="U104" s="195">
        <f t="shared" si="76"/>
        <v>0</v>
      </c>
      <c r="V104" s="196">
        <f t="shared" si="76"/>
        <v>0</v>
      </c>
      <c r="W104" s="11"/>
      <c r="X104" s="18" t="str">
        <f t="shared" si="77"/>
        <v>Altran</v>
      </c>
      <c r="Y104" s="154">
        <f t="shared" si="78"/>
        <v>0</v>
      </c>
      <c r="Z104" s="154">
        <f t="shared" si="78"/>
        <v>0</v>
      </c>
      <c r="AA104" s="154">
        <f t="shared" si="78"/>
        <v>0</v>
      </c>
      <c r="AB104" s="154">
        <f t="shared" si="78"/>
        <v>0</v>
      </c>
      <c r="AC104" s="154">
        <f t="shared" si="78"/>
        <v>0</v>
      </c>
      <c r="AD104" s="154">
        <f t="shared" si="78"/>
        <v>0</v>
      </c>
      <c r="AE104" s="154">
        <f t="shared" si="78"/>
        <v>0</v>
      </c>
      <c r="AF104" s="154">
        <f t="shared" si="78"/>
        <v>0</v>
      </c>
      <c r="AG104" s="154">
        <f t="shared" si="78"/>
        <v>0</v>
      </c>
      <c r="AH104" s="154"/>
      <c r="AI104" s="155">
        <f t="shared" si="79"/>
        <v>0</v>
      </c>
      <c r="AJ104" s="156"/>
      <c r="AM104" s="24" t="str">
        <f t="shared" si="66"/>
        <v>0</v>
      </c>
      <c r="AN104" s="24" t="str">
        <f t="shared" si="67"/>
        <v>0</v>
      </c>
    </row>
    <row r="105" spans="2:40">
      <c r="J105" s="197"/>
      <c r="M105" s="191" t="s">
        <v>82</v>
      </c>
      <c r="N105" s="11"/>
      <c r="O105" s="11"/>
      <c r="P105" s="11"/>
      <c r="Q105" s="192">
        <f t="shared" si="74"/>
        <v>0</v>
      </c>
      <c r="R105" s="193">
        <f t="shared" si="75"/>
        <v>0</v>
      </c>
      <c r="S105" s="192">
        <f t="shared" si="80"/>
        <v>0</v>
      </c>
      <c r="T105" s="198">
        <f t="shared" si="81"/>
        <v>0</v>
      </c>
      <c r="U105" s="195">
        <f t="shared" si="76"/>
        <v>0</v>
      </c>
      <c r="V105" s="196">
        <f t="shared" si="76"/>
        <v>0</v>
      </c>
      <c r="W105" s="11"/>
      <c r="X105" s="18" t="str">
        <f t="shared" si="77"/>
        <v>Eurocity</v>
      </c>
      <c r="Y105" s="154">
        <f t="shared" si="78"/>
        <v>0</v>
      </c>
      <c r="Z105" s="154">
        <f t="shared" si="78"/>
        <v>0</v>
      </c>
      <c r="AA105" s="154">
        <f t="shared" si="78"/>
        <v>0</v>
      </c>
      <c r="AB105" s="154">
        <f t="shared" si="78"/>
        <v>0</v>
      </c>
      <c r="AC105" s="154">
        <f t="shared" si="78"/>
        <v>0</v>
      </c>
      <c r="AD105" s="154">
        <f t="shared" si="78"/>
        <v>0</v>
      </c>
      <c r="AE105" s="154">
        <f t="shared" si="78"/>
        <v>0</v>
      </c>
      <c r="AF105" s="154">
        <f t="shared" si="78"/>
        <v>0</v>
      </c>
      <c r="AG105" s="154">
        <f t="shared" si="78"/>
        <v>0</v>
      </c>
      <c r="AH105" s="154"/>
      <c r="AI105" s="155">
        <f t="shared" si="79"/>
        <v>0</v>
      </c>
      <c r="AJ105" s="156"/>
      <c r="AM105" s="24" t="str">
        <f t="shared" si="66"/>
        <v>0</v>
      </c>
      <c r="AN105" s="24" t="str">
        <f t="shared" si="67"/>
        <v>0</v>
      </c>
    </row>
    <row r="106" spans="2:40">
      <c r="J106" s="197"/>
      <c r="M106" s="191" t="s">
        <v>83</v>
      </c>
      <c r="N106" s="11"/>
      <c r="O106" s="11"/>
      <c r="P106" s="11"/>
      <c r="Q106" s="192">
        <f t="shared" si="74"/>
        <v>0</v>
      </c>
      <c r="R106" s="193">
        <f t="shared" si="75"/>
        <v>0</v>
      </c>
      <c r="S106" s="192">
        <f t="shared" si="80"/>
        <v>0</v>
      </c>
      <c r="T106" s="198">
        <f t="shared" si="81"/>
        <v>0</v>
      </c>
      <c r="U106" s="195">
        <f t="shared" si="76"/>
        <v>0</v>
      </c>
      <c r="V106" s="196">
        <f t="shared" si="76"/>
        <v>0</v>
      </c>
      <c r="W106" s="11"/>
      <c r="X106" s="18" t="str">
        <f t="shared" si="77"/>
        <v>NCIM</v>
      </c>
      <c r="Y106" s="154">
        <f t="shared" si="78"/>
        <v>0</v>
      </c>
      <c r="Z106" s="154">
        <f t="shared" si="78"/>
        <v>0</v>
      </c>
      <c r="AA106" s="154">
        <f t="shared" si="78"/>
        <v>0</v>
      </c>
      <c r="AB106" s="154">
        <f t="shared" si="78"/>
        <v>0</v>
      </c>
      <c r="AC106" s="154">
        <f t="shared" si="78"/>
        <v>0</v>
      </c>
      <c r="AD106" s="154">
        <f t="shared" si="78"/>
        <v>0</v>
      </c>
      <c r="AE106" s="154">
        <f t="shared" si="78"/>
        <v>0</v>
      </c>
      <c r="AF106" s="154">
        <f t="shared" si="78"/>
        <v>0</v>
      </c>
      <c r="AG106" s="154">
        <f t="shared" si="78"/>
        <v>0</v>
      </c>
      <c r="AH106" s="154"/>
      <c r="AI106" s="155">
        <f t="shared" si="79"/>
        <v>0</v>
      </c>
      <c r="AJ106" s="156"/>
      <c r="AM106" s="24" t="str">
        <f t="shared" si="66"/>
        <v>0</v>
      </c>
      <c r="AN106" s="24" t="str">
        <f t="shared" si="67"/>
        <v>0</v>
      </c>
    </row>
    <row r="107" spans="2:40">
      <c r="M107" s="191" t="s">
        <v>84</v>
      </c>
      <c r="N107" s="11"/>
      <c r="O107" s="11"/>
      <c r="P107" s="11"/>
      <c r="Q107" s="192">
        <f t="shared" si="74"/>
        <v>0</v>
      </c>
      <c r="R107" s="193">
        <f t="shared" si="75"/>
        <v>0</v>
      </c>
      <c r="S107" s="192">
        <f t="shared" si="80"/>
        <v>0</v>
      </c>
      <c r="T107" s="198">
        <f t="shared" si="81"/>
        <v>0</v>
      </c>
      <c r="U107" s="195">
        <f t="shared" si="76"/>
        <v>0</v>
      </c>
      <c r="V107" s="196">
        <f t="shared" si="76"/>
        <v>0</v>
      </c>
      <c r="W107" s="11"/>
      <c r="X107" s="18" t="str">
        <f t="shared" si="77"/>
        <v>KFM</v>
      </c>
      <c r="Y107" s="154">
        <f t="shared" si="78"/>
        <v>0</v>
      </c>
      <c r="Z107" s="154">
        <f t="shared" si="78"/>
        <v>0</v>
      </c>
      <c r="AA107" s="154">
        <f t="shared" si="78"/>
        <v>0</v>
      </c>
      <c r="AB107" s="154">
        <f t="shared" si="78"/>
        <v>0</v>
      </c>
      <c r="AC107" s="154">
        <f t="shared" si="78"/>
        <v>0</v>
      </c>
      <c r="AD107" s="154">
        <f t="shared" si="78"/>
        <v>0</v>
      </c>
      <c r="AE107" s="154">
        <f t="shared" si="78"/>
        <v>0</v>
      </c>
      <c r="AF107" s="154">
        <f t="shared" si="78"/>
        <v>0</v>
      </c>
      <c r="AG107" s="154">
        <f t="shared" si="78"/>
        <v>0</v>
      </c>
      <c r="AH107" s="154"/>
      <c r="AI107" s="155">
        <f t="shared" si="79"/>
        <v>0</v>
      </c>
      <c r="AJ107" s="156"/>
      <c r="AM107" s="24" t="str">
        <f t="shared" si="66"/>
        <v>0</v>
      </c>
      <c r="AN107" s="24" t="str">
        <f t="shared" si="67"/>
        <v>0</v>
      </c>
    </row>
    <row r="108" spans="2:40">
      <c r="M108" s="191" t="s">
        <v>85</v>
      </c>
      <c r="N108" s="11"/>
      <c r="O108" s="11"/>
      <c r="P108" s="11"/>
      <c r="Q108" s="192">
        <f t="shared" si="74"/>
        <v>0</v>
      </c>
      <c r="R108" s="193">
        <f t="shared" si="75"/>
        <v>0</v>
      </c>
      <c r="S108" s="192">
        <f t="shared" si="80"/>
        <v>0</v>
      </c>
      <c r="T108" s="198">
        <f t="shared" si="81"/>
        <v>0</v>
      </c>
      <c r="U108" s="195">
        <f t="shared" si="76"/>
        <v>0</v>
      </c>
      <c r="V108" s="196">
        <f t="shared" si="76"/>
        <v>0</v>
      </c>
      <c r="W108" s="11"/>
      <c r="X108" s="18" t="str">
        <f t="shared" si="77"/>
        <v>CTC</v>
      </c>
      <c r="Y108" s="154">
        <f t="shared" si="78"/>
        <v>0</v>
      </c>
      <c r="Z108" s="154">
        <f t="shared" si="78"/>
        <v>0</v>
      </c>
      <c r="AA108" s="154">
        <f t="shared" si="78"/>
        <v>0</v>
      </c>
      <c r="AB108" s="154">
        <f t="shared" si="78"/>
        <v>0</v>
      </c>
      <c r="AC108" s="154">
        <f t="shared" si="78"/>
        <v>0</v>
      </c>
      <c r="AD108" s="154">
        <f t="shared" si="78"/>
        <v>0</v>
      </c>
      <c r="AE108" s="154">
        <f t="shared" si="78"/>
        <v>0</v>
      </c>
      <c r="AF108" s="154">
        <f t="shared" si="78"/>
        <v>0</v>
      </c>
      <c r="AG108" s="154">
        <f t="shared" si="78"/>
        <v>0</v>
      </c>
      <c r="AH108" s="154"/>
      <c r="AI108" s="155">
        <f t="shared" si="79"/>
        <v>0</v>
      </c>
      <c r="AJ108" s="156"/>
      <c r="AM108" s="24" t="str">
        <f t="shared" si="66"/>
        <v>0</v>
      </c>
      <c r="AN108" s="24" t="str">
        <f t="shared" si="67"/>
        <v>0</v>
      </c>
    </row>
    <row r="109" spans="2:40">
      <c r="M109" s="191" t="s">
        <v>119</v>
      </c>
      <c r="N109" s="11"/>
      <c r="O109" s="11"/>
      <c r="P109" s="11"/>
      <c r="Q109" s="192">
        <f t="shared" si="74"/>
        <v>0</v>
      </c>
      <c r="R109" s="193">
        <f t="shared" si="75"/>
        <v>0</v>
      </c>
      <c r="S109" s="192">
        <f t="shared" si="80"/>
        <v>0</v>
      </c>
      <c r="T109" s="198">
        <f t="shared" si="81"/>
        <v>0</v>
      </c>
      <c r="U109" s="195">
        <f t="shared" si="76"/>
        <v>0</v>
      </c>
      <c r="V109" s="196">
        <f t="shared" si="76"/>
        <v>0</v>
      </c>
      <c r="W109" s="11"/>
      <c r="X109" s="18" t="str">
        <f t="shared" si="77"/>
        <v>Sub 6</v>
      </c>
      <c r="Y109" s="154">
        <f t="shared" si="78"/>
        <v>0</v>
      </c>
      <c r="Z109" s="154">
        <f t="shared" si="78"/>
        <v>0</v>
      </c>
      <c r="AA109" s="154">
        <f t="shared" si="78"/>
        <v>0</v>
      </c>
      <c r="AB109" s="154">
        <f t="shared" si="78"/>
        <v>0</v>
      </c>
      <c r="AC109" s="154">
        <f t="shared" si="78"/>
        <v>0</v>
      </c>
      <c r="AD109" s="154">
        <f t="shared" si="78"/>
        <v>0</v>
      </c>
      <c r="AE109" s="154">
        <f t="shared" si="78"/>
        <v>0</v>
      </c>
      <c r="AF109" s="154">
        <f t="shared" si="78"/>
        <v>0</v>
      </c>
      <c r="AG109" s="154">
        <f t="shared" si="78"/>
        <v>0</v>
      </c>
      <c r="AH109" s="154"/>
      <c r="AI109" s="155">
        <f t="shared" si="79"/>
        <v>0</v>
      </c>
      <c r="AJ109" s="156"/>
      <c r="AM109" s="24" t="str">
        <f t="shared" si="66"/>
        <v>0</v>
      </c>
      <c r="AN109" s="24" t="str">
        <f t="shared" si="67"/>
        <v>0</v>
      </c>
    </row>
    <row r="110" spans="2:40">
      <c r="M110" s="191" t="s">
        <v>120</v>
      </c>
      <c r="N110" s="11"/>
      <c r="O110" s="11"/>
      <c r="P110" s="11"/>
      <c r="Q110" s="192">
        <f t="shared" si="74"/>
        <v>0</v>
      </c>
      <c r="R110" s="193">
        <f t="shared" si="75"/>
        <v>0</v>
      </c>
      <c r="S110" s="192">
        <f t="shared" si="80"/>
        <v>0</v>
      </c>
      <c r="T110" s="198">
        <f t="shared" si="81"/>
        <v>0</v>
      </c>
      <c r="U110" s="195">
        <f t="shared" si="76"/>
        <v>0</v>
      </c>
      <c r="V110" s="196">
        <f t="shared" si="76"/>
        <v>0</v>
      </c>
      <c r="W110" s="11"/>
      <c r="X110" s="18" t="str">
        <f t="shared" si="77"/>
        <v>Sub 7</v>
      </c>
      <c r="Y110" s="154">
        <f t="shared" si="78"/>
        <v>0</v>
      </c>
      <c r="Z110" s="154">
        <f t="shared" si="78"/>
        <v>0</v>
      </c>
      <c r="AA110" s="154">
        <f t="shared" si="78"/>
        <v>0</v>
      </c>
      <c r="AB110" s="154">
        <f t="shared" si="78"/>
        <v>0</v>
      </c>
      <c r="AC110" s="154">
        <f t="shared" si="78"/>
        <v>0</v>
      </c>
      <c r="AD110" s="154">
        <f t="shared" si="78"/>
        <v>0</v>
      </c>
      <c r="AE110" s="154">
        <f t="shared" si="78"/>
        <v>0</v>
      </c>
      <c r="AF110" s="154">
        <f t="shared" si="78"/>
        <v>0</v>
      </c>
      <c r="AG110" s="154">
        <f t="shared" si="78"/>
        <v>0</v>
      </c>
      <c r="AH110" s="154"/>
      <c r="AI110" s="155">
        <f t="shared" si="79"/>
        <v>0</v>
      </c>
      <c r="AJ110" s="156"/>
      <c r="AM110" s="24" t="str">
        <f t="shared" si="66"/>
        <v>0</v>
      </c>
      <c r="AN110" s="24" t="str">
        <f t="shared" si="67"/>
        <v>0</v>
      </c>
    </row>
    <row r="111" spans="2:40">
      <c r="M111" s="191" t="s">
        <v>121</v>
      </c>
      <c r="N111" s="11"/>
      <c r="O111" s="11"/>
      <c r="P111" s="11"/>
      <c r="Q111" s="192">
        <f t="shared" si="74"/>
        <v>0</v>
      </c>
      <c r="R111" s="193">
        <f t="shared" si="75"/>
        <v>0</v>
      </c>
      <c r="S111" s="192">
        <f t="shared" si="80"/>
        <v>0</v>
      </c>
      <c r="T111" s="198">
        <f t="shared" si="81"/>
        <v>0</v>
      </c>
      <c r="U111" s="195">
        <f t="shared" si="76"/>
        <v>0</v>
      </c>
      <c r="V111" s="196">
        <f t="shared" si="76"/>
        <v>0</v>
      </c>
      <c r="W111" s="11"/>
      <c r="X111" s="18" t="str">
        <f t="shared" si="77"/>
        <v>Sub 8</v>
      </c>
      <c r="Y111" s="154">
        <f t="shared" si="78"/>
        <v>0</v>
      </c>
      <c r="Z111" s="154">
        <f t="shared" si="78"/>
        <v>0</v>
      </c>
      <c r="AA111" s="154">
        <f t="shared" si="78"/>
        <v>0</v>
      </c>
      <c r="AB111" s="154">
        <f t="shared" si="78"/>
        <v>0</v>
      </c>
      <c r="AC111" s="154">
        <f t="shared" si="78"/>
        <v>0</v>
      </c>
      <c r="AD111" s="154">
        <f t="shared" si="78"/>
        <v>0</v>
      </c>
      <c r="AE111" s="154">
        <f t="shared" si="78"/>
        <v>0</v>
      </c>
      <c r="AF111" s="154">
        <f t="shared" si="78"/>
        <v>0</v>
      </c>
      <c r="AG111" s="154">
        <f t="shared" si="78"/>
        <v>0</v>
      </c>
      <c r="AH111" s="154"/>
      <c r="AI111" s="155">
        <f t="shared" si="79"/>
        <v>0</v>
      </c>
      <c r="AJ111" s="156"/>
      <c r="AM111" s="24" t="str">
        <f t="shared" si="66"/>
        <v>0</v>
      </c>
      <c r="AN111" s="24" t="str">
        <f t="shared" si="67"/>
        <v>0</v>
      </c>
    </row>
    <row r="112" spans="2:40">
      <c r="M112" s="191" t="s">
        <v>122</v>
      </c>
      <c r="N112" s="11"/>
      <c r="O112" s="11"/>
      <c r="P112" s="11"/>
      <c r="Q112" s="192">
        <f t="shared" si="74"/>
        <v>0</v>
      </c>
      <c r="R112" s="193">
        <f t="shared" si="75"/>
        <v>0</v>
      </c>
      <c r="S112" s="192">
        <f t="shared" si="80"/>
        <v>0</v>
      </c>
      <c r="T112" s="198">
        <f t="shared" si="81"/>
        <v>0</v>
      </c>
      <c r="U112" s="195">
        <f t="shared" si="76"/>
        <v>0</v>
      </c>
      <c r="V112" s="196">
        <f t="shared" si="76"/>
        <v>0</v>
      </c>
      <c r="W112" s="11"/>
      <c r="X112" s="18" t="str">
        <f t="shared" si="77"/>
        <v>Sub 9</v>
      </c>
      <c r="Y112" s="154">
        <f t="shared" si="78"/>
        <v>0</v>
      </c>
      <c r="Z112" s="154">
        <f t="shared" si="78"/>
        <v>0</v>
      </c>
      <c r="AA112" s="154">
        <f t="shared" si="78"/>
        <v>0</v>
      </c>
      <c r="AB112" s="154">
        <f t="shared" si="78"/>
        <v>0</v>
      </c>
      <c r="AC112" s="154">
        <f t="shared" si="78"/>
        <v>0</v>
      </c>
      <c r="AD112" s="154">
        <f t="shared" si="78"/>
        <v>0</v>
      </c>
      <c r="AE112" s="154">
        <f t="shared" si="78"/>
        <v>0</v>
      </c>
      <c r="AF112" s="154">
        <f t="shared" si="78"/>
        <v>0</v>
      </c>
      <c r="AG112" s="154">
        <f t="shared" si="78"/>
        <v>0</v>
      </c>
      <c r="AH112" s="154"/>
      <c r="AI112" s="155">
        <f t="shared" si="79"/>
        <v>0</v>
      </c>
      <c r="AJ112" s="156"/>
      <c r="AM112" s="24" t="str">
        <f t="shared" si="66"/>
        <v>0</v>
      </c>
      <c r="AN112" s="24" t="str">
        <f t="shared" si="67"/>
        <v>0</v>
      </c>
    </row>
    <row r="113" spans="13:40">
      <c r="M113" s="191" t="s">
        <v>123</v>
      </c>
      <c r="N113" s="11"/>
      <c r="O113" s="11"/>
      <c r="P113" s="11"/>
      <c r="Q113" s="192">
        <f t="shared" si="74"/>
        <v>0</v>
      </c>
      <c r="R113" s="193">
        <f t="shared" si="75"/>
        <v>0</v>
      </c>
      <c r="S113" s="192">
        <f t="shared" si="80"/>
        <v>0</v>
      </c>
      <c r="T113" s="198">
        <f t="shared" si="81"/>
        <v>0</v>
      </c>
      <c r="U113" s="195">
        <f t="shared" si="76"/>
        <v>0</v>
      </c>
      <c r="V113" s="196">
        <f t="shared" si="76"/>
        <v>0</v>
      </c>
      <c r="W113" s="11"/>
      <c r="X113" s="18" t="str">
        <f t="shared" si="77"/>
        <v>Sub 10</v>
      </c>
      <c r="Y113" s="154">
        <f t="shared" ref="Y113:AG123" si="82">SUMIF($D$31:$D$89,$M113,Y$31:Y$97)</f>
        <v>0</v>
      </c>
      <c r="Z113" s="154">
        <f t="shared" si="82"/>
        <v>0</v>
      </c>
      <c r="AA113" s="154">
        <f t="shared" si="82"/>
        <v>0</v>
      </c>
      <c r="AB113" s="154">
        <f t="shared" si="82"/>
        <v>0</v>
      </c>
      <c r="AC113" s="154">
        <f t="shared" si="82"/>
        <v>0</v>
      </c>
      <c r="AD113" s="154">
        <f t="shared" si="82"/>
        <v>0</v>
      </c>
      <c r="AE113" s="154">
        <f t="shared" si="82"/>
        <v>0</v>
      </c>
      <c r="AF113" s="154">
        <f t="shared" si="82"/>
        <v>0</v>
      </c>
      <c r="AG113" s="154">
        <f t="shared" si="82"/>
        <v>0</v>
      </c>
      <c r="AH113" s="154"/>
      <c r="AI113" s="155">
        <f t="shared" si="79"/>
        <v>0</v>
      </c>
      <c r="AJ113" s="156"/>
      <c r="AM113" s="24" t="str">
        <f t="shared" si="66"/>
        <v>0</v>
      </c>
      <c r="AN113" s="24" t="str">
        <f t="shared" si="67"/>
        <v>0</v>
      </c>
    </row>
    <row r="114" spans="13:40">
      <c r="M114" s="191" t="s">
        <v>124</v>
      </c>
      <c r="N114" s="11"/>
      <c r="O114" s="11"/>
      <c r="P114" s="11"/>
      <c r="Q114" s="192">
        <f t="shared" si="74"/>
        <v>0</v>
      </c>
      <c r="R114" s="193">
        <f t="shared" si="75"/>
        <v>0</v>
      </c>
      <c r="S114" s="192">
        <f t="shared" si="80"/>
        <v>0</v>
      </c>
      <c r="T114" s="198">
        <f t="shared" si="81"/>
        <v>0</v>
      </c>
      <c r="U114" s="195">
        <f t="shared" si="76"/>
        <v>0</v>
      </c>
      <c r="V114" s="196">
        <f t="shared" si="76"/>
        <v>0</v>
      </c>
      <c r="W114" s="11"/>
      <c r="X114" s="18" t="str">
        <f t="shared" si="77"/>
        <v>Sub 11</v>
      </c>
      <c r="Y114" s="154">
        <f t="shared" si="82"/>
        <v>0</v>
      </c>
      <c r="Z114" s="154">
        <f t="shared" si="82"/>
        <v>0</v>
      </c>
      <c r="AA114" s="154">
        <f t="shared" si="82"/>
        <v>0</v>
      </c>
      <c r="AB114" s="154">
        <f t="shared" si="82"/>
        <v>0</v>
      </c>
      <c r="AC114" s="154">
        <f t="shared" si="82"/>
        <v>0</v>
      </c>
      <c r="AD114" s="154">
        <f t="shared" si="82"/>
        <v>0</v>
      </c>
      <c r="AE114" s="154">
        <f t="shared" si="82"/>
        <v>0</v>
      </c>
      <c r="AF114" s="154">
        <f t="shared" si="82"/>
        <v>0</v>
      </c>
      <c r="AG114" s="154">
        <f t="shared" si="82"/>
        <v>0</v>
      </c>
      <c r="AH114" s="154"/>
      <c r="AI114" s="155">
        <f t="shared" si="79"/>
        <v>0</v>
      </c>
      <c r="AJ114" s="156"/>
      <c r="AM114" s="24" t="str">
        <f t="shared" si="66"/>
        <v>0</v>
      </c>
      <c r="AN114" s="24" t="str">
        <f t="shared" si="67"/>
        <v>0</v>
      </c>
    </row>
    <row r="115" spans="13:40">
      <c r="M115" s="191" t="s">
        <v>125</v>
      </c>
      <c r="N115" s="11"/>
      <c r="O115" s="11"/>
      <c r="P115" s="11"/>
      <c r="Q115" s="192">
        <f t="shared" si="74"/>
        <v>0</v>
      </c>
      <c r="R115" s="193">
        <f t="shared" si="75"/>
        <v>0</v>
      </c>
      <c r="S115" s="192">
        <f t="shared" si="80"/>
        <v>0</v>
      </c>
      <c r="T115" s="198">
        <f t="shared" si="81"/>
        <v>0</v>
      </c>
      <c r="U115" s="195">
        <f t="shared" si="76"/>
        <v>0</v>
      </c>
      <c r="V115" s="196">
        <f t="shared" si="76"/>
        <v>0</v>
      </c>
      <c r="W115" s="11"/>
      <c r="X115" s="18" t="str">
        <f t="shared" si="77"/>
        <v>Sub 12</v>
      </c>
      <c r="Y115" s="154">
        <f t="shared" si="82"/>
        <v>0</v>
      </c>
      <c r="Z115" s="154">
        <f t="shared" si="82"/>
        <v>0</v>
      </c>
      <c r="AA115" s="154">
        <f t="shared" si="82"/>
        <v>0</v>
      </c>
      <c r="AB115" s="154">
        <f t="shared" si="82"/>
        <v>0</v>
      </c>
      <c r="AC115" s="154">
        <f t="shared" si="82"/>
        <v>0</v>
      </c>
      <c r="AD115" s="154">
        <f t="shared" si="82"/>
        <v>0</v>
      </c>
      <c r="AE115" s="154">
        <f t="shared" si="82"/>
        <v>0</v>
      </c>
      <c r="AF115" s="154">
        <f t="shared" si="82"/>
        <v>0</v>
      </c>
      <c r="AG115" s="154">
        <f t="shared" si="82"/>
        <v>0</v>
      </c>
      <c r="AH115" s="154"/>
      <c r="AI115" s="155">
        <f t="shared" si="79"/>
        <v>0</v>
      </c>
      <c r="AJ115" s="156"/>
      <c r="AM115" s="24" t="str">
        <f t="shared" si="66"/>
        <v>0</v>
      </c>
      <c r="AN115" s="24" t="str">
        <f t="shared" si="67"/>
        <v>0</v>
      </c>
    </row>
    <row r="116" spans="13:40">
      <c r="M116" s="191" t="s">
        <v>126</v>
      </c>
      <c r="N116" s="11"/>
      <c r="O116" s="11"/>
      <c r="P116" s="11"/>
      <c r="Q116" s="192">
        <f t="shared" si="74"/>
        <v>0</v>
      </c>
      <c r="R116" s="193">
        <f t="shared" si="75"/>
        <v>0</v>
      </c>
      <c r="S116" s="192">
        <f t="shared" si="80"/>
        <v>0</v>
      </c>
      <c r="T116" s="198">
        <f t="shared" si="81"/>
        <v>0</v>
      </c>
      <c r="U116" s="195">
        <f t="shared" si="76"/>
        <v>0</v>
      </c>
      <c r="V116" s="196">
        <f t="shared" si="76"/>
        <v>0</v>
      </c>
      <c r="W116" s="11"/>
      <c r="X116" s="18" t="str">
        <f t="shared" si="77"/>
        <v>Sub 13</v>
      </c>
      <c r="Y116" s="154">
        <f t="shared" si="82"/>
        <v>0</v>
      </c>
      <c r="Z116" s="154">
        <f t="shared" si="82"/>
        <v>0</v>
      </c>
      <c r="AA116" s="154">
        <f t="shared" si="82"/>
        <v>0</v>
      </c>
      <c r="AB116" s="154">
        <f t="shared" si="82"/>
        <v>0</v>
      </c>
      <c r="AC116" s="154">
        <f t="shared" si="82"/>
        <v>0</v>
      </c>
      <c r="AD116" s="154">
        <f t="shared" si="82"/>
        <v>0</v>
      </c>
      <c r="AE116" s="154">
        <f t="shared" si="82"/>
        <v>0</v>
      </c>
      <c r="AF116" s="154">
        <f t="shared" si="82"/>
        <v>0</v>
      </c>
      <c r="AG116" s="154">
        <f t="shared" si="82"/>
        <v>0</v>
      </c>
      <c r="AH116" s="154"/>
      <c r="AI116" s="155">
        <f t="shared" si="79"/>
        <v>0</v>
      </c>
      <c r="AJ116" s="156"/>
      <c r="AM116" s="24" t="str">
        <f t="shared" si="66"/>
        <v>0</v>
      </c>
      <c r="AN116" s="24" t="str">
        <f t="shared" si="67"/>
        <v>0</v>
      </c>
    </row>
    <row r="117" spans="13:40">
      <c r="M117" s="191" t="s">
        <v>127</v>
      </c>
      <c r="N117" s="11"/>
      <c r="O117" s="11"/>
      <c r="P117" s="11"/>
      <c r="Q117" s="192">
        <f t="shared" si="74"/>
        <v>0</v>
      </c>
      <c r="R117" s="193">
        <f t="shared" si="75"/>
        <v>0</v>
      </c>
      <c r="S117" s="192">
        <f t="shared" si="80"/>
        <v>0</v>
      </c>
      <c r="T117" s="198">
        <f t="shared" si="81"/>
        <v>0</v>
      </c>
      <c r="U117" s="195">
        <f t="shared" si="76"/>
        <v>0</v>
      </c>
      <c r="V117" s="196">
        <f t="shared" si="76"/>
        <v>0</v>
      </c>
      <c r="W117" s="11"/>
      <c r="X117" s="18" t="str">
        <f t="shared" si="77"/>
        <v>Sub 14</v>
      </c>
      <c r="Y117" s="154">
        <f t="shared" si="82"/>
        <v>0</v>
      </c>
      <c r="Z117" s="154">
        <f t="shared" si="82"/>
        <v>0</v>
      </c>
      <c r="AA117" s="154">
        <f t="shared" si="82"/>
        <v>0</v>
      </c>
      <c r="AB117" s="154">
        <f t="shared" si="82"/>
        <v>0</v>
      </c>
      <c r="AC117" s="154">
        <f t="shared" si="82"/>
        <v>0</v>
      </c>
      <c r="AD117" s="154">
        <f t="shared" si="82"/>
        <v>0</v>
      </c>
      <c r="AE117" s="154">
        <f t="shared" si="82"/>
        <v>0</v>
      </c>
      <c r="AF117" s="154">
        <f t="shared" si="82"/>
        <v>0</v>
      </c>
      <c r="AG117" s="154">
        <f t="shared" si="82"/>
        <v>0</v>
      </c>
      <c r="AH117" s="154"/>
      <c r="AI117" s="155">
        <f t="shared" si="79"/>
        <v>0</v>
      </c>
      <c r="AJ117" s="156"/>
      <c r="AM117" s="24" t="str">
        <f t="shared" si="66"/>
        <v>0</v>
      </c>
      <c r="AN117" s="24" t="str">
        <f t="shared" si="67"/>
        <v>0</v>
      </c>
    </row>
    <row r="118" spans="13:40">
      <c r="M118" s="191" t="s">
        <v>128</v>
      </c>
      <c r="N118" s="11"/>
      <c r="O118" s="11"/>
      <c r="P118" s="11"/>
      <c r="Q118" s="192">
        <f t="shared" si="74"/>
        <v>0</v>
      </c>
      <c r="R118" s="193">
        <f t="shared" si="75"/>
        <v>0</v>
      </c>
      <c r="S118" s="192">
        <f t="shared" si="80"/>
        <v>0</v>
      </c>
      <c r="T118" s="198">
        <f t="shared" si="81"/>
        <v>0</v>
      </c>
      <c r="U118" s="195">
        <f t="shared" si="76"/>
        <v>0</v>
      </c>
      <c r="V118" s="196">
        <f t="shared" si="76"/>
        <v>0</v>
      </c>
      <c r="W118" s="11"/>
      <c r="X118" s="18" t="str">
        <f t="shared" si="77"/>
        <v>Sub 15</v>
      </c>
      <c r="Y118" s="154">
        <f t="shared" si="82"/>
        <v>0</v>
      </c>
      <c r="Z118" s="154">
        <f t="shared" si="82"/>
        <v>0</v>
      </c>
      <c r="AA118" s="154">
        <f t="shared" si="82"/>
        <v>0</v>
      </c>
      <c r="AB118" s="154">
        <f t="shared" si="82"/>
        <v>0</v>
      </c>
      <c r="AC118" s="154">
        <f t="shared" si="82"/>
        <v>0</v>
      </c>
      <c r="AD118" s="154">
        <f t="shared" si="82"/>
        <v>0</v>
      </c>
      <c r="AE118" s="154">
        <f t="shared" si="82"/>
        <v>0</v>
      </c>
      <c r="AF118" s="154">
        <f t="shared" si="82"/>
        <v>0</v>
      </c>
      <c r="AG118" s="154">
        <f t="shared" si="82"/>
        <v>0</v>
      </c>
      <c r="AH118" s="154"/>
      <c r="AI118" s="155">
        <f t="shared" si="79"/>
        <v>0</v>
      </c>
      <c r="AJ118" s="156"/>
      <c r="AM118" s="24" t="str">
        <f t="shared" si="66"/>
        <v>0</v>
      </c>
      <c r="AN118" s="24" t="str">
        <f t="shared" si="67"/>
        <v>0</v>
      </c>
    </row>
    <row r="119" spans="13:40">
      <c r="M119" s="191" t="s">
        <v>129</v>
      </c>
      <c r="N119" s="11"/>
      <c r="O119" s="11"/>
      <c r="P119" s="11"/>
      <c r="Q119" s="192">
        <f t="shared" si="74"/>
        <v>0</v>
      </c>
      <c r="R119" s="193">
        <f t="shared" si="75"/>
        <v>0</v>
      </c>
      <c r="S119" s="192">
        <f t="shared" si="80"/>
        <v>0</v>
      </c>
      <c r="T119" s="198">
        <f t="shared" si="81"/>
        <v>0</v>
      </c>
      <c r="U119" s="195">
        <f t="shared" si="76"/>
        <v>0</v>
      </c>
      <c r="V119" s="196">
        <f t="shared" si="76"/>
        <v>0</v>
      </c>
      <c r="W119" s="11"/>
      <c r="X119" s="18" t="str">
        <f t="shared" si="77"/>
        <v>Sub 16</v>
      </c>
      <c r="Y119" s="154">
        <f t="shared" si="82"/>
        <v>0</v>
      </c>
      <c r="Z119" s="154">
        <f t="shared" si="82"/>
        <v>0</v>
      </c>
      <c r="AA119" s="154">
        <f t="shared" si="82"/>
        <v>0</v>
      </c>
      <c r="AB119" s="154">
        <f t="shared" si="82"/>
        <v>0</v>
      </c>
      <c r="AC119" s="154">
        <f t="shared" si="82"/>
        <v>0</v>
      </c>
      <c r="AD119" s="154">
        <f t="shared" si="82"/>
        <v>0</v>
      </c>
      <c r="AE119" s="154">
        <f t="shared" si="82"/>
        <v>0</v>
      </c>
      <c r="AF119" s="154">
        <f t="shared" si="82"/>
        <v>0</v>
      </c>
      <c r="AG119" s="154">
        <f t="shared" si="82"/>
        <v>0</v>
      </c>
      <c r="AH119" s="154"/>
      <c r="AI119" s="155">
        <f t="shared" si="79"/>
        <v>0</v>
      </c>
      <c r="AJ119" s="156"/>
      <c r="AM119" s="24" t="str">
        <f t="shared" si="66"/>
        <v>0</v>
      </c>
      <c r="AN119" s="24" t="str">
        <f t="shared" si="67"/>
        <v>0</v>
      </c>
    </row>
    <row r="120" spans="13:40">
      <c r="M120" s="191" t="s">
        <v>130</v>
      </c>
      <c r="N120" s="11"/>
      <c r="O120" s="11"/>
      <c r="P120" s="11"/>
      <c r="Q120" s="192">
        <f t="shared" si="74"/>
        <v>0</v>
      </c>
      <c r="R120" s="193">
        <f t="shared" si="75"/>
        <v>0</v>
      </c>
      <c r="S120" s="192">
        <f t="shared" si="80"/>
        <v>0</v>
      </c>
      <c r="T120" s="198">
        <f t="shared" si="81"/>
        <v>0</v>
      </c>
      <c r="U120" s="195">
        <f t="shared" si="76"/>
        <v>0</v>
      </c>
      <c r="V120" s="196">
        <f t="shared" si="76"/>
        <v>0</v>
      </c>
      <c r="W120" s="11"/>
      <c r="X120" s="18" t="str">
        <f t="shared" si="77"/>
        <v>Sub 17</v>
      </c>
      <c r="Y120" s="154">
        <f t="shared" si="82"/>
        <v>0</v>
      </c>
      <c r="Z120" s="154">
        <f t="shared" si="82"/>
        <v>0</v>
      </c>
      <c r="AA120" s="154">
        <f t="shared" si="82"/>
        <v>0</v>
      </c>
      <c r="AB120" s="154">
        <f t="shared" si="82"/>
        <v>0</v>
      </c>
      <c r="AC120" s="154">
        <f t="shared" si="82"/>
        <v>0</v>
      </c>
      <c r="AD120" s="154">
        <f t="shared" si="82"/>
        <v>0</v>
      </c>
      <c r="AE120" s="154">
        <f t="shared" si="82"/>
        <v>0</v>
      </c>
      <c r="AF120" s="154">
        <f t="shared" si="82"/>
        <v>0</v>
      </c>
      <c r="AG120" s="154">
        <f t="shared" si="82"/>
        <v>0</v>
      </c>
      <c r="AH120" s="154"/>
      <c r="AI120" s="155">
        <f t="shared" si="79"/>
        <v>0</v>
      </c>
      <c r="AJ120" s="156"/>
      <c r="AM120" s="24" t="str">
        <f t="shared" si="66"/>
        <v>0</v>
      </c>
      <c r="AN120" s="24" t="str">
        <f t="shared" si="67"/>
        <v>0</v>
      </c>
    </row>
    <row r="121" spans="13:40">
      <c r="M121" s="191" t="s">
        <v>131</v>
      </c>
      <c r="N121" s="11"/>
      <c r="O121" s="11"/>
      <c r="P121" s="11"/>
      <c r="Q121" s="192">
        <f t="shared" si="74"/>
        <v>0</v>
      </c>
      <c r="R121" s="193">
        <f t="shared" si="75"/>
        <v>0</v>
      </c>
      <c r="S121" s="192">
        <f t="shared" si="80"/>
        <v>0</v>
      </c>
      <c r="T121" s="198">
        <f t="shared" si="81"/>
        <v>0</v>
      </c>
      <c r="U121" s="195">
        <f t="shared" si="76"/>
        <v>0</v>
      </c>
      <c r="V121" s="196">
        <f t="shared" si="76"/>
        <v>0</v>
      </c>
      <c r="W121" s="11"/>
      <c r="X121" s="18" t="str">
        <f t="shared" si="77"/>
        <v>Sub 18</v>
      </c>
      <c r="Y121" s="154">
        <f t="shared" si="82"/>
        <v>0</v>
      </c>
      <c r="Z121" s="154">
        <f t="shared" si="82"/>
        <v>0</v>
      </c>
      <c r="AA121" s="154">
        <f t="shared" si="82"/>
        <v>0</v>
      </c>
      <c r="AB121" s="154">
        <f t="shared" si="82"/>
        <v>0</v>
      </c>
      <c r="AC121" s="154">
        <f t="shared" si="82"/>
        <v>0</v>
      </c>
      <c r="AD121" s="154">
        <f t="shared" si="82"/>
        <v>0</v>
      </c>
      <c r="AE121" s="154">
        <f t="shared" si="82"/>
        <v>0</v>
      </c>
      <c r="AF121" s="154">
        <f t="shared" si="82"/>
        <v>0</v>
      </c>
      <c r="AG121" s="154">
        <f t="shared" si="82"/>
        <v>0</v>
      </c>
      <c r="AH121" s="154"/>
      <c r="AI121" s="155">
        <f t="shared" si="79"/>
        <v>0</v>
      </c>
      <c r="AJ121" s="156"/>
      <c r="AM121" s="24" t="str">
        <f t="shared" si="66"/>
        <v>0</v>
      </c>
      <c r="AN121" s="24" t="str">
        <f t="shared" si="67"/>
        <v>0</v>
      </c>
    </row>
    <row r="122" spans="13:40">
      <c r="M122" s="191" t="s">
        <v>132</v>
      </c>
      <c r="N122" s="11"/>
      <c r="O122" s="11"/>
      <c r="P122" s="11"/>
      <c r="Q122" s="192">
        <f t="shared" si="74"/>
        <v>0</v>
      </c>
      <c r="R122" s="193">
        <f t="shared" si="75"/>
        <v>0</v>
      </c>
      <c r="S122" s="192">
        <f t="shared" si="80"/>
        <v>0</v>
      </c>
      <c r="T122" s="198">
        <f t="shared" si="81"/>
        <v>0</v>
      </c>
      <c r="U122" s="195">
        <f t="shared" si="76"/>
        <v>0</v>
      </c>
      <c r="V122" s="196">
        <f t="shared" si="76"/>
        <v>0</v>
      </c>
      <c r="W122" s="11"/>
      <c r="X122" s="18" t="str">
        <f t="shared" si="77"/>
        <v>Sub 19</v>
      </c>
      <c r="Y122" s="154">
        <f t="shared" si="82"/>
        <v>0</v>
      </c>
      <c r="Z122" s="154">
        <f t="shared" si="82"/>
        <v>0</v>
      </c>
      <c r="AA122" s="154">
        <f t="shared" si="82"/>
        <v>0</v>
      </c>
      <c r="AB122" s="154">
        <f t="shared" si="82"/>
        <v>0</v>
      </c>
      <c r="AC122" s="154">
        <f t="shared" si="82"/>
        <v>0</v>
      </c>
      <c r="AD122" s="154">
        <f t="shared" si="82"/>
        <v>0</v>
      </c>
      <c r="AE122" s="154">
        <f t="shared" si="82"/>
        <v>0</v>
      </c>
      <c r="AF122" s="154">
        <f t="shared" si="82"/>
        <v>0</v>
      </c>
      <c r="AG122" s="154">
        <f t="shared" si="82"/>
        <v>0</v>
      </c>
      <c r="AH122" s="154"/>
      <c r="AI122" s="155">
        <f t="shared" si="79"/>
        <v>0</v>
      </c>
      <c r="AJ122" s="156"/>
      <c r="AM122" s="24" t="str">
        <f t="shared" si="66"/>
        <v>0</v>
      </c>
      <c r="AN122" s="24" t="str">
        <f t="shared" si="67"/>
        <v>0</v>
      </c>
    </row>
    <row r="123" spans="13:40">
      <c r="M123" s="191" t="s">
        <v>133</v>
      </c>
      <c r="N123" s="11"/>
      <c r="O123" s="11"/>
      <c r="P123" s="11"/>
      <c r="Q123" s="192">
        <f t="shared" si="74"/>
        <v>0</v>
      </c>
      <c r="R123" s="193">
        <f t="shared" si="75"/>
        <v>0</v>
      </c>
      <c r="S123" s="192">
        <f t="shared" si="80"/>
        <v>0</v>
      </c>
      <c r="T123" s="198">
        <f t="shared" si="81"/>
        <v>0</v>
      </c>
      <c r="U123" s="195">
        <f t="shared" si="76"/>
        <v>0</v>
      </c>
      <c r="V123" s="196">
        <f t="shared" si="76"/>
        <v>0</v>
      </c>
      <c r="W123" s="11"/>
      <c r="X123" s="18" t="str">
        <f t="shared" si="77"/>
        <v>Sub 20</v>
      </c>
      <c r="Y123" s="154">
        <f t="shared" si="82"/>
        <v>0</v>
      </c>
      <c r="Z123" s="154">
        <f t="shared" si="82"/>
        <v>0</v>
      </c>
      <c r="AA123" s="154">
        <f t="shared" si="82"/>
        <v>0</v>
      </c>
      <c r="AB123" s="154">
        <f t="shared" si="82"/>
        <v>0</v>
      </c>
      <c r="AC123" s="154">
        <f t="shared" si="82"/>
        <v>0</v>
      </c>
      <c r="AD123" s="154">
        <f t="shared" si="82"/>
        <v>0</v>
      </c>
      <c r="AE123" s="154">
        <f t="shared" si="82"/>
        <v>0</v>
      </c>
      <c r="AF123" s="154">
        <f t="shared" si="82"/>
        <v>0</v>
      </c>
      <c r="AG123" s="154">
        <f t="shared" si="82"/>
        <v>0</v>
      </c>
      <c r="AH123" s="154"/>
      <c r="AI123" s="155">
        <f t="shared" si="79"/>
        <v>0</v>
      </c>
      <c r="AJ123" s="156"/>
      <c r="AM123" s="24" t="str">
        <f t="shared" si="66"/>
        <v>0</v>
      </c>
      <c r="AN123" s="24" t="str">
        <f t="shared" si="67"/>
        <v>0</v>
      </c>
    </row>
    <row r="124" spans="13:40" ht="13.5" thickBot="1">
      <c r="M124" s="199" t="s">
        <v>80</v>
      </c>
      <c r="N124" s="200"/>
      <c r="O124" s="200"/>
      <c r="P124" s="200"/>
      <c r="Q124" s="199"/>
      <c r="R124" s="201"/>
      <c r="S124" s="199"/>
      <c r="T124" s="202"/>
      <c r="U124" s="203">
        <f>SUM(U103:U123)</f>
        <v>0</v>
      </c>
      <c r="V124" s="204">
        <f ca="1">SUM(V103:V123)</f>
        <v>0</v>
      </c>
      <c r="W124" s="11"/>
      <c r="Y124" s="205">
        <f t="shared" ref="Y124:AG124" ca="1" si="83">SUM(Y103:Y123)</f>
        <v>0</v>
      </c>
      <c r="Z124" s="205">
        <f t="shared" ca="1" si="83"/>
        <v>0</v>
      </c>
      <c r="AA124" s="205">
        <f t="shared" ca="1" si="83"/>
        <v>0</v>
      </c>
      <c r="AB124" s="205">
        <f t="shared" ca="1" si="83"/>
        <v>0</v>
      </c>
      <c r="AC124" s="205">
        <f t="shared" ca="1" si="83"/>
        <v>0</v>
      </c>
      <c r="AD124" s="205">
        <f t="shared" ca="1" si="83"/>
        <v>0</v>
      </c>
      <c r="AE124" s="205">
        <f t="shared" ca="1" si="83"/>
        <v>0</v>
      </c>
      <c r="AF124" s="205">
        <f t="shared" ca="1" si="83"/>
        <v>0</v>
      </c>
      <c r="AG124" s="205">
        <f t="shared" ca="1" si="83"/>
        <v>0</v>
      </c>
      <c r="AH124" s="154"/>
      <c r="AI124" s="155">
        <f t="shared" ca="1" si="79"/>
        <v>0</v>
      </c>
      <c r="AJ124" s="156"/>
      <c r="AM124" s="24" t="str">
        <f t="shared" si="66"/>
        <v>1</v>
      </c>
      <c r="AN124" s="24" t="str">
        <f t="shared" ca="1" si="67"/>
        <v>0</v>
      </c>
    </row>
    <row r="125" spans="13:40" ht="13.5" thickTop="1">
      <c r="M125" s="206"/>
      <c r="N125" s="159"/>
      <c r="O125" s="159"/>
      <c r="P125" s="159"/>
      <c r="Q125" s="159"/>
      <c r="R125" s="159"/>
      <c r="S125" s="159"/>
      <c r="T125" s="159"/>
      <c r="U125" s="159"/>
      <c r="V125" s="207"/>
      <c r="W125" s="11"/>
      <c r="AM125" s="24" t="str">
        <f t="shared" si="66"/>
        <v>1</v>
      </c>
      <c r="AN125" s="24" t="str">
        <f t="shared" si="67"/>
        <v>1</v>
      </c>
    </row>
  </sheetData>
  <autoFilter ref="AM29:AN29"/>
  <mergeCells count="1">
    <mergeCell ref="C2:I2"/>
  </mergeCells>
  <phoneticPr fontId="0" type="noConversion"/>
  <conditionalFormatting sqref="M24">
    <cfRule type="cellIs" dxfId="2" priority="1" stopIfTrue="1" operator="greaterThan">
      <formula>0</formula>
    </cfRule>
  </conditionalFormatting>
  <dataValidations count="2">
    <dataValidation type="list" allowBlank="1" showInputMessage="1" showErrorMessage="1" sqref="I33:I85">
      <formula1>$I$9:$I$25</formula1>
    </dataValidation>
    <dataValidation type="list" allowBlank="1" showInputMessage="1" showErrorMessage="1" sqref="D33:D85">
      <formula1>$M$103:$M$123</formula1>
    </dataValidation>
  </dataValidations>
  <printOptions horizontalCentered="1"/>
  <pageMargins left="1" right="1" top="0.5" bottom="0.5" header="0.5" footer="0.5"/>
  <pageSetup scale="43" fitToHeight="1000" orientation="landscape" r:id="rId1"/>
  <headerFooter alignWithMargins="0"/>
  <rowBreaks count="1" manualBreakCount="1">
    <brk id="100" max="22" man="1"/>
  </rowBreaks>
  <colBreaks count="1" manualBreakCount="1">
    <brk id="22" max="81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7"/>
    <pageSetUpPr fitToPage="1"/>
  </sheetPr>
  <dimension ref="A1:AN125"/>
  <sheetViews>
    <sheetView showGridLines="0" topLeftCell="A59" zoomScale="85" zoomScaleNormal="70" zoomScaleSheetLayoutView="85" workbookViewId="0">
      <selection activeCell="F22" sqref="F22"/>
    </sheetView>
  </sheetViews>
  <sheetFormatPr defaultRowHeight="12.75" outlineLevelRow="1" outlineLevelCol="2"/>
  <cols>
    <col min="1" max="1" width="3.85546875" style="11" customWidth="1"/>
    <col min="2" max="2" width="17.7109375" style="18" customWidth="1"/>
    <col min="3" max="4" width="10.5703125" style="18" customWidth="1"/>
    <col min="5" max="5" width="3" style="18" customWidth="1"/>
    <col min="6" max="6" width="11.28515625" style="18" bestFit="1" customWidth="1"/>
    <col min="7" max="7" width="16.5703125" style="18" hidden="1" customWidth="1" outlineLevel="1"/>
    <col min="8" max="8" width="20.42578125" style="18" hidden="1" customWidth="1" outlineLevel="1"/>
    <col min="9" max="9" width="14" style="18" bestFit="1" customWidth="1" collapsed="1"/>
    <col min="10" max="10" width="16.28515625" style="18" bestFit="1" customWidth="1"/>
    <col min="11" max="11" width="12" style="18" customWidth="1"/>
    <col min="12" max="12" width="10.85546875" style="18" customWidth="1"/>
    <col min="13" max="13" width="13.42578125" style="18" bestFit="1" customWidth="1"/>
    <col min="14" max="14" width="11.140625" style="18" hidden="1" customWidth="1" outlineLevel="1"/>
    <col min="15" max="15" width="9.85546875" style="18" customWidth="1" outlineLevel="1"/>
    <col min="16" max="16" width="9.85546875" style="18" hidden="1" customWidth="1" outlineLevel="1"/>
    <col min="17" max="17" width="10.5703125" style="18" customWidth="1"/>
    <col min="18" max="18" width="10.28515625" style="18" customWidth="1"/>
    <col min="19" max="19" width="11.140625" style="18" customWidth="1"/>
    <col min="20" max="20" width="12.5703125" style="18" customWidth="1"/>
    <col min="21" max="21" width="10.42578125" style="18" customWidth="1"/>
    <col min="22" max="22" width="13.28515625" style="18" customWidth="1"/>
    <col min="23" max="23" width="2.42578125" style="18" customWidth="1"/>
    <col min="24" max="24" width="16.42578125" style="18" customWidth="1" outlineLevel="1"/>
    <col min="25" max="25" width="10.7109375" style="18" customWidth="1" outlineLevel="1"/>
    <col min="26" max="26" width="9.85546875" style="18" customWidth="1" outlineLevel="1"/>
    <col min="27" max="27" width="11.140625" style="18" customWidth="1" outlineLevel="1"/>
    <col min="28" max="29" width="11.140625" style="18" hidden="1" customWidth="1" outlineLevel="2"/>
    <col min="30" max="30" width="11.28515625" style="18" customWidth="1" outlineLevel="1" collapsed="1"/>
    <col min="31" max="31" width="10.28515625" style="18" customWidth="1" outlineLevel="1"/>
    <col min="32" max="32" width="11.140625" style="18" customWidth="1" outlineLevel="1"/>
    <col min="33" max="33" width="10.7109375" style="18" customWidth="1" outlineLevel="1"/>
    <col min="34" max="34" width="3.5703125" style="11" customWidth="1" outlineLevel="1"/>
    <col min="35" max="35" width="13.7109375" style="18" customWidth="1" outlineLevel="1"/>
    <col min="36" max="36" width="13.7109375" style="11" customWidth="1"/>
    <col min="37" max="38" width="9.140625" style="11" customWidth="1"/>
    <col min="39" max="40" width="19.85546875" style="24" bestFit="1" customWidth="1"/>
    <col min="41" max="16384" width="9.140625" style="11"/>
  </cols>
  <sheetData>
    <row r="1" spans="1:40">
      <c r="B1" s="12" t="s">
        <v>8</v>
      </c>
      <c r="C1" s="13" t="s">
        <v>111</v>
      </c>
      <c r="D1" s="14"/>
      <c r="E1" s="14"/>
      <c r="F1" s="14"/>
      <c r="G1" s="15"/>
      <c r="H1" s="15"/>
      <c r="I1" s="14"/>
      <c r="J1" s="16" t="s">
        <v>9</v>
      </c>
      <c r="K1" s="13" t="s">
        <v>113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7"/>
      <c r="AM1" s="19"/>
      <c r="AN1" s="19"/>
    </row>
    <row r="2" spans="1:40">
      <c r="B2" s="20" t="s">
        <v>10</v>
      </c>
      <c r="C2" s="208" t="s">
        <v>112</v>
      </c>
      <c r="D2" s="208"/>
      <c r="E2" s="208"/>
      <c r="F2" s="208"/>
      <c r="G2" s="208"/>
      <c r="H2" s="208"/>
      <c r="I2" s="209"/>
      <c r="J2" s="21" t="s">
        <v>11</v>
      </c>
      <c r="K2" s="22" t="s">
        <v>114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23"/>
    </row>
    <row r="3" spans="1:40" s="27" customFormat="1" ht="13.5" thickBot="1">
      <c r="A3" s="11"/>
      <c r="B3" s="25" t="s">
        <v>12</v>
      </c>
      <c r="C3" s="26" t="s">
        <v>13</v>
      </c>
      <c r="G3" s="28"/>
      <c r="H3" s="28"/>
      <c r="J3" s="29"/>
      <c r="L3" s="30"/>
      <c r="V3" s="31"/>
      <c r="AA3" s="30"/>
      <c r="AM3" s="32"/>
      <c r="AN3" s="32"/>
    </row>
    <row r="4" spans="1:40">
      <c r="B4" s="20"/>
      <c r="C4" s="11"/>
      <c r="D4" s="11"/>
      <c r="E4" s="11"/>
      <c r="F4" s="11"/>
      <c r="G4" s="33"/>
      <c r="H4" s="3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23"/>
      <c r="AG4" s="11"/>
    </row>
    <row r="5" spans="1:40" hidden="1" outlineLevel="1">
      <c r="B5" s="20"/>
      <c r="C5" s="11"/>
      <c r="D5" s="11"/>
      <c r="E5" s="11"/>
      <c r="F5" s="11"/>
      <c r="G5" s="34"/>
      <c r="H5" s="34"/>
      <c r="I5" s="35"/>
      <c r="J5" s="11"/>
      <c r="K5" s="36" t="str">
        <f t="shared" ref="K5:Q5" si="0">K28&amp;"%"</f>
        <v>B%</v>
      </c>
      <c r="L5" s="36" t="str">
        <f t="shared" si="0"/>
        <v>C%</v>
      </c>
      <c r="M5" s="36" t="str">
        <f t="shared" si="0"/>
        <v>D%</v>
      </c>
      <c r="N5" s="36" t="str">
        <f t="shared" si="0"/>
        <v>%</v>
      </c>
      <c r="O5" s="36" t="str">
        <f t="shared" si="0"/>
        <v>%</v>
      </c>
      <c r="P5" s="36" t="str">
        <f t="shared" si="0"/>
        <v>%</v>
      </c>
      <c r="Q5" s="36" t="str">
        <f t="shared" si="0"/>
        <v>E%</v>
      </c>
      <c r="R5" s="36"/>
      <c r="S5" s="36" t="str">
        <f>S28&amp;"%"</f>
        <v>G%</v>
      </c>
      <c r="T5" s="11"/>
      <c r="U5" s="11"/>
      <c r="V5" s="23"/>
      <c r="Z5" s="36"/>
      <c r="AA5" s="36"/>
      <c r="AB5" s="36"/>
      <c r="AC5" s="36"/>
      <c r="AD5" s="36"/>
      <c r="AE5" s="36"/>
      <c r="AF5" s="36"/>
      <c r="AG5" s="37"/>
      <c r="AH5" s="38"/>
    </row>
    <row r="6" spans="1:40" hidden="1" outlineLevel="1">
      <c r="B6" s="20"/>
      <c r="C6" s="11"/>
      <c r="D6" s="11"/>
      <c r="E6" s="11"/>
      <c r="F6" s="39"/>
      <c r="G6" s="40"/>
      <c r="H6" s="36"/>
      <c r="I6" s="41">
        <f t="shared" ref="I6:Q6" ca="1" si="1">COLUMN(I6)-COLUMN(OFFSET($I6,0,-1))</f>
        <v>1</v>
      </c>
      <c r="J6" s="41">
        <f t="shared" ca="1" si="1"/>
        <v>2</v>
      </c>
      <c r="K6" s="41">
        <f t="shared" ca="1" si="1"/>
        <v>3</v>
      </c>
      <c r="L6" s="41">
        <f t="shared" ca="1" si="1"/>
        <v>4</v>
      </c>
      <c r="M6" s="41">
        <f t="shared" ca="1" si="1"/>
        <v>5</v>
      </c>
      <c r="N6" s="41">
        <f t="shared" ca="1" si="1"/>
        <v>6</v>
      </c>
      <c r="O6" s="41">
        <f t="shared" ca="1" si="1"/>
        <v>7</v>
      </c>
      <c r="P6" s="41">
        <f t="shared" ca="1" si="1"/>
        <v>8</v>
      </c>
      <c r="Q6" s="41">
        <f t="shared" ca="1" si="1"/>
        <v>9</v>
      </c>
      <c r="R6" s="41"/>
      <c r="S6" s="41">
        <f ca="1">COLUMN(S6)-COLUMN(OFFSET($I6,0,-1))</f>
        <v>11</v>
      </c>
      <c r="T6" s="11"/>
      <c r="U6" s="11"/>
      <c r="V6" s="23"/>
      <c r="Y6" s="36"/>
      <c r="Z6" s="36"/>
      <c r="AA6" s="36"/>
      <c r="AB6" s="36"/>
      <c r="AC6" s="36"/>
      <c r="AD6" s="36"/>
      <c r="AE6" s="36"/>
      <c r="AF6" s="36"/>
      <c r="AG6" s="37"/>
      <c r="AH6" s="38"/>
    </row>
    <row r="7" spans="1:40" collapsed="1">
      <c r="B7" s="42"/>
      <c r="C7" s="43" t="s">
        <v>14</v>
      </c>
      <c r="D7" s="43" t="s">
        <v>15</v>
      </c>
      <c r="E7" s="43"/>
      <c r="F7" s="44"/>
      <c r="G7" s="45"/>
      <c r="H7" s="45"/>
      <c r="I7" s="46"/>
      <c r="J7" s="47"/>
      <c r="K7" s="47"/>
      <c r="L7" s="47" t="s">
        <v>115</v>
      </c>
      <c r="M7" s="47"/>
      <c r="N7" s="47"/>
      <c r="O7" s="47"/>
      <c r="P7" s="47"/>
      <c r="Q7" s="47" t="str">
        <f>$L7</f>
        <v>Contr/Govt</v>
      </c>
      <c r="R7" s="47"/>
      <c r="S7" s="48"/>
      <c r="T7" s="11"/>
      <c r="U7" s="11"/>
      <c r="V7" s="23"/>
      <c r="X7" s="49"/>
      <c r="Y7" s="45"/>
      <c r="Z7" s="45" t="str">
        <f>L7</f>
        <v>Contr/Govt</v>
      </c>
      <c r="AA7" s="45"/>
      <c r="AB7" s="45"/>
      <c r="AC7" s="45"/>
      <c r="AD7" s="45" t="str">
        <f>Q7</f>
        <v>Contr/Govt</v>
      </c>
      <c r="AE7" s="45"/>
      <c r="AF7" s="50"/>
      <c r="AG7" s="21"/>
    </row>
    <row r="8" spans="1:40" ht="29.25" customHeight="1">
      <c r="B8" s="51" t="s">
        <v>134</v>
      </c>
      <c r="C8" s="52">
        <v>40422</v>
      </c>
      <c r="D8" s="53">
        <v>40786</v>
      </c>
      <c r="E8" s="54"/>
      <c r="F8" s="55"/>
      <c r="G8" s="56" t="s">
        <v>16</v>
      </c>
      <c r="H8" s="56" t="s">
        <v>17</v>
      </c>
      <c r="I8" s="57" t="s">
        <v>18</v>
      </c>
      <c r="J8" s="56" t="s">
        <v>19</v>
      </c>
      <c r="K8" s="56" t="s">
        <v>20</v>
      </c>
      <c r="L8" s="56" t="s">
        <v>21</v>
      </c>
      <c r="M8" s="56" t="s">
        <v>22</v>
      </c>
      <c r="N8" s="56" t="s">
        <v>23</v>
      </c>
      <c r="O8" s="56" t="s">
        <v>24</v>
      </c>
      <c r="P8" s="58" t="s">
        <v>25</v>
      </c>
      <c r="Q8" s="56" t="s">
        <v>26</v>
      </c>
      <c r="R8" s="56" t="s">
        <v>27</v>
      </c>
      <c r="S8" s="59" t="s">
        <v>28</v>
      </c>
      <c r="T8" s="11"/>
      <c r="U8" s="11"/>
      <c r="V8" s="23"/>
      <c r="X8" s="60" t="s">
        <v>29</v>
      </c>
      <c r="Y8" s="56" t="str">
        <f>K8</f>
        <v>Esc. Factor</v>
      </c>
      <c r="Z8" s="56" t="str">
        <f>L8</f>
        <v>PRB</v>
      </c>
      <c r="AA8" s="56" t="str">
        <f>M8</f>
        <v>Overhead</v>
      </c>
      <c r="AB8" s="56" t="str">
        <f>N8</f>
        <v>Overtime</v>
      </c>
      <c r="AC8" s="56" t="str">
        <f>P8</f>
        <v>DBA Insurance</v>
      </c>
      <c r="AD8" s="56" t="str">
        <f>Q8</f>
        <v>G&amp;A</v>
      </c>
      <c r="AE8" s="56" t="str">
        <f>R8</f>
        <v>Cost</v>
      </c>
      <c r="AF8" s="59" t="str">
        <f>S8</f>
        <v>Profit / Fee</v>
      </c>
      <c r="AG8" s="21"/>
    </row>
    <row r="9" spans="1:40">
      <c r="B9" s="20"/>
      <c r="C9" s="11"/>
      <c r="D9" s="11"/>
      <c r="E9" s="11"/>
      <c r="F9" s="55"/>
      <c r="G9" s="61" t="s">
        <v>117</v>
      </c>
      <c r="H9" s="62" t="s">
        <v>30</v>
      </c>
      <c r="I9" s="63" t="s">
        <v>30</v>
      </c>
      <c r="J9" s="64">
        <v>3.3000000000000002E-2</v>
      </c>
      <c r="K9" s="65">
        <v>1.0472037499999998</v>
      </c>
      <c r="L9" s="66">
        <v>0.42159999999999997</v>
      </c>
      <c r="M9" s="66">
        <v>0.1401</v>
      </c>
      <c r="N9" s="67">
        <v>0</v>
      </c>
      <c r="O9" s="67">
        <v>0</v>
      </c>
      <c r="P9" s="67">
        <v>0</v>
      </c>
      <c r="Q9" s="66">
        <v>9.2899999999999996E-2</v>
      </c>
      <c r="R9" s="68"/>
      <c r="S9" s="69">
        <v>0.15</v>
      </c>
      <c r="T9" s="11"/>
      <c r="U9" s="11"/>
      <c r="V9" s="23"/>
      <c r="X9" s="70">
        <f t="shared" ref="X9:X24" si="2">IF(J9="","",J9)</f>
        <v>3.3000000000000002E-2</v>
      </c>
      <c r="Y9" s="65">
        <f t="shared" ref="Y9:Y24" si="3">IF(K9="","",K9)</f>
        <v>1.0472037499999998</v>
      </c>
      <c r="Z9" s="66">
        <f t="shared" ref="Z9:Z24" si="4">IF(L9="","",L9)</f>
        <v>0.42159999999999997</v>
      </c>
      <c r="AA9" s="66">
        <f t="shared" ref="AA9:AA24" si="5">IF(M9="","",M9)</f>
        <v>0.1401</v>
      </c>
      <c r="AB9" s="66">
        <f t="shared" ref="AB9:AB24" si="6">IF(N9="","",N9)</f>
        <v>0</v>
      </c>
      <c r="AC9" s="66">
        <f t="shared" ref="AC9:AC24" si="7">IF(P9="","",P9)</f>
        <v>0</v>
      </c>
      <c r="AD9" s="66">
        <f t="shared" ref="AD9:AD24" si="8">IF(Q9="","",Q9)</f>
        <v>9.2899999999999996E-2</v>
      </c>
      <c r="AE9" s="68"/>
      <c r="AF9" s="71">
        <f t="shared" ref="AF9:AF24" si="9">IF(S9="","",S9)</f>
        <v>0.15</v>
      </c>
      <c r="AG9" s="21"/>
    </row>
    <row r="10" spans="1:40" ht="15" customHeight="1">
      <c r="B10" s="20"/>
      <c r="C10" s="11"/>
      <c r="D10" s="11"/>
      <c r="E10" s="11"/>
      <c r="F10" s="55"/>
      <c r="G10" s="72" t="str">
        <f>G$9</f>
        <v>INTL</v>
      </c>
      <c r="H10" s="73" t="s">
        <v>31</v>
      </c>
      <c r="I10" s="74" t="s">
        <v>31</v>
      </c>
      <c r="J10" s="64">
        <v>3.3000000000000002E-2</v>
      </c>
      <c r="K10" s="65">
        <v>1.0472037499999998</v>
      </c>
      <c r="L10" s="66">
        <v>0.42159999999999997</v>
      </c>
      <c r="M10" s="66">
        <v>0</v>
      </c>
      <c r="N10" s="75">
        <v>0</v>
      </c>
      <c r="O10" s="75">
        <v>0</v>
      </c>
      <c r="P10" s="75">
        <v>0</v>
      </c>
      <c r="Q10" s="66">
        <v>9.2899999999999996E-2</v>
      </c>
      <c r="R10" s="76"/>
      <c r="S10" s="77">
        <f t="shared" ref="S10:S22" si="10">S9</f>
        <v>0.15</v>
      </c>
      <c r="T10" s="11"/>
      <c r="U10" s="11"/>
      <c r="V10" s="23"/>
      <c r="X10" s="78">
        <f t="shared" si="2"/>
        <v>3.3000000000000002E-2</v>
      </c>
      <c r="Y10" s="79">
        <f t="shared" si="3"/>
        <v>1.0472037499999998</v>
      </c>
      <c r="Z10" s="66">
        <f t="shared" si="4"/>
        <v>0.42159999999999997</v>
      </c>
      <c r="AA10" s="66">
        <f t="shared" si="5"/>
        <v>0</v>
      </c>
      <c r="AB10" s="80">
        <f t="shared" si="6"/>
        <v>0</v>
      </c>
      <c r="AC10" s="80">
        <f t="shared" si="7"/>
        <v>0</v>
      </c>
      <c r="AD10" s="66">
        <f t="shared" si="8"/>
        <v>9.2899999999999996E-2</v>
      </c>
      <c r="AE10" s="76"/>
      <c r="AF10" s="81">
        <f t="shared" si="9"/>
        <v>0.15</v>
      </c>
      <c r="AG10" s="21"/>
    </row>
    <row r="11" spans="1:40" hidden="1" outlineLevel="1">
      <c r="B11" s="20"/>
      <c r="C11" s="11"/>
      <c r="D11" s="11"/>
      <c r="E11" s="11"/>
      <c r="F11" s="55"/>
      <c r="G11" s="72" t="str">
        <f>G$9</f>
        <v>INTL</v>
      </c>
      <c r="H11" s="73" t="str">
        <f>H$9</f>
        <v>Contr</v>
      </c>
      <c r="I11" s="74" t="s">
        <v>32</v>
      </c>
      <c r="J11" s="82">
        <v>0</v>
      </c>
      <c r="K11" s="79">
        <v>1</v>
      </c>
      <c r="L11" s="66">
        <v>0.42159999999999997</v>
      </c>
      <c r="M11" s="66">
        <v>0.1401</v>
      </c>
      <c r="N11" s="67">
        <v>0</v>
      </c>
      <c r="O11" s="75">
        <v>0</v>
      </c>
      <c r="P11" s="75">
        <v>0</v>
      </c>
      <c r="Q11" s="66">
        <v>9.2899999999999996E-2</v>
      </c>
      <c r="R11" s="76"/>
      <c r="S11" s="77">
        <f t="shared" si="10"/>
        <v>0.15</v>
      </c>
      <c r="T11" s="11"/>
      <c r="U11" s="11"/>
      <c r="V11" s="23"/>
      <c r="X11" s="78">
        <f t="shared" si="2"/>
        <v>0</v>
      </c>
      <c r="Y11" s="79">
        <f t="shared" si="3"/>
        <v>1</v>
      </c>
      <c r="Z11" s="66">
        <f t="shared" si="4"/>
        <v>0.42159999999999997</v>
      </c>
      <c r="AA11" s="66">
        <f t="shared" si="5"/>
        <v>0.1401</v>
      </c>
      <c r="AB11" s="66">
        <f t="shared" si="6"/>
        <v>0</v>
      </c>
      <c r="AC11" s="80">
        <f t="shared" si="7"/>
        <v>0</v>
      </c>
      <c r="AD11" s="66">
        <f t="shared" si="8"/>
        <v>9.2899999999999996E-2</v>
      </c>
      <c r="AE11" s="76"/>
      <c r="AF11" s="81">
        <f t="shared" si="9"/>
        <v>0.15</v>
      </c>
      <c r="AG11" s="21"/>
    </row>
    <row r="12" spans="1:40" hidden="1" outlineLevel="1">
      <c r="B12" s="20"/>
      <c r="C12" s="11"/>
      <c r="D12" s="11"/>
      <c r="E12" s="11"/>
      <c r="F12" s="55"/>
      <c r="G12" s="72" t="str">
        <f>G$9</f>
        <v>INTL</v>
      </c>
      <c r="H12" s="73" t="str">
        <f>H$10</f>
        <v>Govt</v>
      </c>
      <c r="I12" s="74" t="s">
        <v>33</v>
      </c>
      <c r="J12" s="82">
        <v>0</v>
      </c>
      <c r="K12" s="79">
        <v>1</v>
      </c>
      <c r="L12" s="66">
        <v>0.42159999999999997</v>
      </c>
      <c r="M12" s="66">
        <v>0</v>
      </c>
      <c r="N12" s="75">
        <v>0</v>
      </c>
      <c r="O12" s="75">
        <v>0</v>
      </c>
      <c r="P12" s="75">
        <v>0</v>
      </c>
      <c r="Q12" s="66">
        <v>9.2899999999999996E-2</v>
      </c>
      <c r="R12" s="76"/>
      <c r="S12" s="77">
        <f t="shared" si="10"/>
        <v>0.15</v>
      </c>
      <c r="T12" s="11"/>
      <c r="U12" s="11"/>
      <c r="V12" s="23"/>
      <c r="X12" s="78">
        <f t="shared" si="2"/>
        <v>0</v>
      </c>
      <c r="Y12" s="79">
        <f t="shared" si="3"/>
        <v>1</v>
      </c>
      <c r="Z12" s="66">
        <f t="shared" si="4"/>
        <v>0.42159999999999997</v>
      </c>
      <c r="AA12" s="66">
        <f t="shared" si="5"/>
        <v>0</v>
      </c>
      <c r="AB12" s="80">
        <f t="shared" si="6"/>
        <v>0</v>
      </c>
      <c r="AC12" s="80">
        <f t="shared" si="7"/>
        <v>0</v>
      </c>
      <c r="AD12" s="66">
        <f t="shared" si="8"/>
        <v>9.2899999999999996E-2</v>
      </c>
      <c r="AE12" s="76"/>
      <c r="AF12" s="81">
        <f t="shared" si="9"/>
        <v>0.15</v>
      </c>
      <c r="AG12" s="21"/>
    </row>
    <row r="13" spans="1:40" hidden="1" outlineLevel="1">
      <c r="B13" s="20"/>
      <c r="C13" s="11"/>
      <c r="D13" s="11"/>
      <c r="E13" s="11"/>
      <c r="F13" s="55"/>
      <c r="G13" s="72" t="s">
        <v>118</v>
      </c>
      <c r="H13" s="73" t="str">
        <f>H$9</f>
        <v>Contr</v>
      </c>
      <c r="I13" s="74" t="s">
        <v>34</v>
      </c>
      <c r="J13" s="64">
        <v>3.3000000000000002E-2</v>
      </c>
      <c r="K13" s="65">
        <v>1.0472037499999998</v>
      </c>
      <c r="L13" s="66">
        <v>0.35099999999999998</v>
      </c>
      <c r="M13" s="66">
        <v>0.17249999999999999</v>
      </c>
      <c r="N13" s="67">
        <v>0</v>
      </c>
      <c r="O13" s="67">
        <v>0</v>
      </c>
      <c r="P13" s="67">
        <v>0</v>
      </c>
      <c r="Q13" s="66">
        <v>9.1399999999999995E-2</v>
      </c>
      <c r="R13" s="76"/>
      <c r="S13" s="77">
        <f t="shared" si="10"/>
        <v>0.15</v>
      </c>
      <c r="T13" s="11"/>
      <c r="U13" s="11"/>
      <c r="V13" s="23"/>
      <c r="X13" s="78">
        <f t="shared" si="2"/>
        <v>3.3000000000000002E-2</v>
      </c>
      <c r="Y13" s="79">
        <f t="shared" si="3"/>
        <v>1.0472037499999998</v>
      </c>
      <c r="Z13" s="66">
        <f t="shared" si="4"/>
        <v>0.35099999999999998</v>
      </c>
      <c r="AA13" s="66">
        <f t="shared" si="5"/>
        <v>0.17249999999999999</v>
      </c>
      <c r="AB13" s="66">
        <f t="shared" si="6"/>
        <v>0</v>
      </c>
      <c r="AC13" s="66">
        <f t="shared" si="7"/>
        <v>0</v>
      </c>
      <c r="AD13" s="66">
        <f t="shared" si="8"/>
        <v>9.1399999999999995E-2</v>
      </c>
      <c r="AE13" s="76"/>
      <c r="AF13" s="81">
        <f t="shared" si="9"/>
        <v>0.15</v>
      </c>
      <c r="AG13" s="21"/>
    </row>
    <row r="14" spans="1:40" hidden="1" outlineLevel="1">
      <c r="B14" s="20"/>
      <c r="C14" s="11"/>
      <c r="D14" s="11"/>
      <c r="E14" s="11"/>
      <c r="F14" s="55"/>
      <c r="G14" s="72" t="str">
        <f>G13</f>
        <v>ESD</v>
      </c>
      <c r="H14" s="73" t="str">
        <f>H$10</f>
        <v>Govt</v>
      </c>
      <c r="I14" s="74" t="s">
        <v>35</v>
      </c>
      <c r="J14" s="64">
        <v>3.3000000000000002E-2</v>
      </c>
      <c r="K14" s="65">
        <v>1.0472037499999998</v>
      </c>
      <c r="L14" s="66">
        <v>0.35099999999999998</v>
      </c>
      <c r="M14" s="66">
        <v>3.1E-2</v>
      </c>
      <c r="N14" s="75">
        <v>0</v>
      </c>
      <c r="O14" s="75">
        <v>0</v>
      </c>
      <c r="P14" s="75">
        <v>0</v>
      </c>
      <c r="Q14" s="66">
        <v>9.1399999999999995E-2</v>
      </c>
      <c r="R14" s="76"/>
      <c r="S14" s="77">
        <f t="shared" si="10"/>
        <v>0.15</v>
      </c>
      <c r="T14" s="11"/>
      <c r="U14" s="11"/>
      <c r="V14" s="23"/>
      <c r="X14" s="78">
        <f t="shared" si="2"/>
        <v>3.3000000000000002E-2</v>
      </c>
      <c r="Y14" s="79">
        <f t="shared" si="3"/>
        <v>1.0472037499999998</v>
      </c>
      <c r="Z14" s="66">
        <f t="shared" si="4"/>
        <v>0.35099999999999998</v>
      </c>
      <c r="AA14" s="66">
        <f t="shared" si="5"/>
        <v>3.1E-2</v>
      </c>
      <c r="AB14" s="80">
        <f t="shared" si="6"/>
        <v>0</v>
      </c>
      <c r="AC14" s="80">
        <f t="shared" si="7"/>
        <v>0</v>
      </c>
      <c r="AD14" s="66">
        <f t="shared" si="8"/>
        <v>9.1399999999999995E-2</v>
      </c>
      <c r="AE14" s="76"/>
      <c r="AF14" s="81">
        <f t="shared" si="9"/>
        <v>0.15</v>
      </c>
      <c r="AG14" s="21"/>
    </row>
    <row r="15" spans="1:40" hidden="1" outlineLevel="1">
      <c r="B15" s="20"/>
      <c r="C15" s="11"/>
      <c r="D15" s="11"/>
      <c r="E15" s="11"/>
      <c r="F15" s="55"/>
      <c r="G15" s="72" t="s">
        <v>118</v>
      </c>
      <c r="H15" s="73" t="str">
        <f>H$9</f>
        <v>Contr</v>
      </c>
      <c r="I15" s="74" t="s">
        <v>36</v>
      </c>
      <c r="J15" s="64">
        <v>3.3000000000000002E-2</v>
      </c>
      <c r="K15" s="65">
        <v>1.0472037499999998</v>
      </c>
      <c r="L15" s="66">
        <v>0.35099999999999998</v>
      </c>
      <c r="M15" s="66">
        <v>0.17249999999999999</v>
      </c>
      <c r="N15" s="67">
        <v>0</v>
      </c>
      <c r="O15" s="67">
        <v>0</v>
      </c>
      <c r="P15" s="67">
        <v>0</v>
      </c>
      <c r="Q15" s="66">
        <v>9.1399999999999995E-2</v>
      </c>
      <c r="R15" s="76"/>
      <c r="S15" s="77">
        <f t="shared" si="10"/>
        <v>0.15</v>
      </c>
      <c r="T15" s="11"/>
      <c r="U15" s="11"/>
      <c r="V15" s="23"/>
      <c r="X15" s="78">
        <f t="shared" si="2"/>
        <v>3.3000000000000002E-2</v>
      </c>
      <c r="Y15" s="79">
        <f t="shared" si="3"/>
        <v>1.0472037499999998</v>
      </c>
      <c r="Z15" s="66">
        <f t="shared" si="4"/>
        <v>0.35099999999999998</v>
      </c>
      <c r="AA15" s="66">
        <f t="shared" si="5"/>
        <v>0.17249999999999999</v>
      </c>
      <c r="AB15" s="66">
        <f t="shared" si="6"/>
        <v>0</v>
      </c>
      <c r="AC15" s="66">
        <f t="shared" si="7"/>
        <v>0</v>
      </c>
      <c r="AD15" s="66">
        <f t="shared" si="8"/>
        <v>9.1399999999999995E-2</v>
      </c>
      <c r="AE15" s="76"/>
      <c r="AF15" s="81">
        <f t="shared" si="9"/>
        <v>0.15</v>
      </c>
      <c r="AG15" s="21"/>
    </row>
    <row r="16" spans="1:40" hidden="1" outlineLevel="1">
      <c r="B16" s="20"/>
      <c r="C16" s="11"/>
      <c r="D16" s="11"/>
      <c r="E16" s="11"/>
      <c r="F16" s="55"/>
      <c r="G16" s="72" t="str">
        <f>G15</f>
        <v>ESD</v>
      </c>
      <c r="H16" s="73" t="str">
        <f>H$10</f>
        <v>Govt</v>
      </c>
      <c r="I16" s="74" t="s">
        <v>37</v>
      </c>
      <c r="J16" s="64">
        <v>3.3000000000000002E-2</v>
      </c>
      <c r="K16" s="65">
        <v>1.0472037499999998</v>
      </c>
      <c r="L16" s="66">
        <v>0.35099999999999998</v>
      </c>
      <c r="M16" s="66">
        <v>3.1E-2</v>
      </c>
      <c r="N16" s="75">
        <v>0</v>
      </c>
      <c r="O16" s="75">
        <v>0</v>
      </c>
      <c r="P16" s="75">
        <v>0</v>
      </c>
      <c r="Q16" s="66">
        <v>9.1399999999999995E-2</v>
      </c>
      <c r="R16" s="76"/>
      <c r="S16" s="77">
        <f t="shared" si="10"/>
        <v>0.15</v>
      </c>
      <c r="T16" s="11"/>
      <c r="U16" s="11"/>
      <c r="V16" s="23"/>
      <c r="X16" s="78">
        <f t="shared" si="2"/>
        <v>3.3000000000000002E-2</v>
      </c>
      <c r="Y16" s="79">
        <f t="shared" si="3"/>
        <v>1.0472037499999998</v>
      </c>
      <c r="Z16" s="66">
        <f t="shared" si="4"/>
        <v>0.35099999999999998</v>
      </c>
      <c r="AA16" s="66">
        <f t="shared" si="5"/>
        <v>3.1E-2</v>
      </c>
      <c r="AB16" s="80">
        <f t="shared" si="6"/>
        <v>0</v>
      </c>
      <c r="AC16" s="80">
        <f t="shared" si="7"/>
        <v>0</v>
      </c>
      <c r="AD16" s="66">
        <f t="shared" si="8"/>
        <v>9.1399999999999995E-2</v>
      </c>
      <c r="AE16" s="76"/>
      <c r="AF16" s="81">
        <f t="shared" si="9"/>
        <v>0.15</v>
      </c>
      <c r="AG16" s="21"/>
    </row>
    <row r="17" spans="2:40" hidden="1" outlineLevel="1">
      <c r="B17" s="20"/>
      <c r="C17" s="11"/>
      <c r="D17" s="11"/>
      <c r="E17" s="11"/>
      <c r="F17" s="55"/>
      <c r="G17" s="72" t="str">
        <f>G$9</f>
        <v>INTL</v>
      </c>
      <c r="H17" s="73" t="str">
        <f>H$9</f>
        <v>Contr</v>
      </c>
      <c r="I17" s="74" t="s">
        <v>38</v>
      </c>
      <c r="J17" s="64">
        <v>3.3000000000000002E-2</v>
      </c>
      <c r="K17" s="65">
        <v>1.0472037499999998</v>
      </c>
      <c r="L17" s="66">
        <v>0.42159999999999997</v>
      </c>
      <c r="M17" s="66">
        <v>0.1401</v>
      </c>
      <c r="N17" s="75">
        <v>0.5</v>
      </c>
      <c r="O17" s="75">
        <v>0</v>
      </c>
      <c r="P17" s="75">
        <v>0</v>
      </c>
      <c r="Q17" s="66">
        <v>9.2899999999999996E-2</v>
      </c>
      <c r="R17" s="76"/>
      <c r="S17" s="77">
        <f t="shared" si="10"/>
        <v>0.15</v>
      </c>
      <c r="T17" s="11"/>
      <c r="U17" s="11"/>
      <c r="V17" s="23"/>
      <c r="X17" s="78">
        <f t="shared" si="2"/>
        <v>3.3000000000000002E-2</v>
      </c>
      <c r="Y17" s="79">
        <f t="shared" si="3"/>
        <v>1.0472037499999998</v>
      </c>
      <c r="Z17" s="66">
        <f t="shared" si="4"/>
        <v>0.42159999999999997</v>
      </c>
      <c r="AA17" s="66">
        <f t="shared" si="5"/>
        <v>0.1401</v>
      </c>
      <c r="AB17" s="80">
        <f t="shared" si="6"/>
        <v>0.5</v>
      </c>
      <c r="AC17" s="80">
        <f t="shared" si="7"/>
        <v>0</v>
      </c>
      <c r="AD17" s="66">
        <f t="shared" si="8"/>
        <v>9.2899999999999996E-2</v>
      </c>
      <c r="AE17" s="76"/>
      <c r="AF17" s="81">
        <f t="shared" si="9"/>
        <v>0.15</v>
      </c>
      <c r="AG17" s="21"/>
    </row>
    <row r="18" spans="2:40" hidden="1" outlineLevel="1">
      <c r="B18" s="20"/>
      <c r="C18" s="11"/>
      <c r="D18" s="11"/>
      <c r="E18" s="11"/>
      <c r="F18" s="55"/>
      <c r="G18" s="72" t="str">
        <f t="shared" ref="G18:G24" si="11">G$9</f>
        <v>INTL</v>
      </c>
      <c r="H18" s="73" t="str">
        <f>H$10</f>
        <v>Govt</v>
      </c>
      <c r="I18" s="74" t="s">
        <v>39</v>
      </c>
      <c r="J18" s="64">
        <v>3.3000000000000002E-2</v>
      </c>
      <c r="K18" s="65">
        <v>1.0472037499999998</v>
      </c>
      <c r="L18" s="66">
        <v>0.42159999999999997</v>
      </c>
      <c r="M18" s="66">
        <v>0</v>
      </c>
      <c r="N18" s="75">
        <v>0.5</v>
      </c>
      <c r="O18" s="75">
        <v>0</v>
      </c>
      <c r="P18" s="75">
        <v>0</v>
      </c>
      <c r="Q18" s="66">
        <v>9.2899999999999996E-2</v>
      </c>
      <c r="R18" s="76"/>
      <c r="S18" s="77">
        <f t="shared" si="10"/>
        <v>0.15</v>
      </c>
      <c r="T18" s="11"/>
      <c r="U18" s="11"/>
      <c r="V18" s="23"/>
      <c r="X18" s="78">
        <f t="shared" si="2"/>
        <v>3.3000000000000002E-2</v>
      </c>
      <c r="Y18" s="79">
        <f t="shared" si="3"/>
        <v>1.0472037499999998</v>
      </c>
      <c r="Z18" s="66">
        <f t="shared" si="4"/>
        <v>0.42159999999999997</v>
      </c>
      <c r="AA18" s="66">
        <f t="shared" si="5"/>
        <v>0</v>
      </c>
      <c r="AB18" s="80">
        <f t="shared" si="6"/>
        <v>0.5</v>
      </c>
      <c r="AC18" s="80">
        <f t="shared" si="7"/>
        <v>0</v>
      </c>
      <c r="AD18" s="66">
        <f t="shared" si="8"/>
        <v>9.2899999999999996E-2</v>
      </c>
      <c r="AE18" s="76"/>
      <c r="AF18" s="81">
        <f t="shared" si="9"/>
        <v>0.15</v>
      </c>
      <c r="AG18" s="21"/>
    </row>
    <row r="19" spans="2:40" hidden="1" outlineLevel="1">
      <c r="B19" s="20"/>
      <c r="C19" s="11"/>
      <c r="D19" s="11"/>
      <c r="E19" s="11"/>
      <c r="F19" s="55"/>
      <c r="G19" s="72" t="str">
        <f t="shared" si="11"/>
        <v>INTL</v>
      </c>
      <c r="H19" s="73" t="str">
        <f>H$9</f>
        <v>Contr</v>
      </c>
      <c r="I19" s="74" t="s">
        <v>40</v>
      </c>
      <c r="J19" s="82">
        <v>0</v>
      </c>
      <c r="K19" s="79">
        <v>1</v>
      </c>
      <c r="L19" s="66">
        <v>0.42159999999999997</v>
      </c>
      <c r="M19" s="66">
        <v>0.1401</v>
      </c>
      <c r="N19" s="67">
        <v>0.5</v>
      </c>
      <c r="O19" s="67">
        <v>0</v>
      </c>
      <c r="P19" s="67">
        <v>0</v>
      </c>
      <c r="Q19" s="66">
        <v>9.2899999999999996E-2</v>
      </c>
      <c r="R19" s="76"/>
      <c r="S19" s="77">
        <f t="shared" si="10"/>
        <v>0.15</v>
      </c>
      <c r="T19" s="11"/>
      <c r="U19" s="11"/>
      <c r="V19" s="23"/>
      <c r="X19" s="78">
        <f t="shared" si="2"/>
        <v>0</v>
      </c>
      <c r="Y19" s="79">
        <f t="shared" si="3"/>
        <v>1</v>
      </c>
      <c r="Z19" s="66">
        <f t="shared" si="4"/>
        <v>0.42159999999999997</v>
      </c>
      <c r="AA19" s="66">
        <f t="shared" si="5"/>
        <v>0.1401</v>
      </c>
      <c r="AB19" s="66">
        <f t="shared" si="6"/>
        <v>0.5</v>
      </c>
      <c r="AC19" s="66">
        <f t="shared" si="7"/>
        <v>0</v>
      </c>
      <c r="AD19" s="66">
        <f t="shared" si="8"/>
        <v>9.2899999999999996E-2</v>
      </c>
      <c r="AE19" s="76"/>
      <c r="AF19" s="81">
        <f t="shared" si="9"/>
        <v>0.15</v>
      </c>
      <c r="AG19" s="21"/>
    </row>
    <row r="20" spans="2:40" hidden="1" outlineLevel="1">
      <c r="B20" s="20"/>
      <c r="C20" s="11"/>
      <c r="D20" s="11"/>
      <c r="E20" s="11"/>
      <c r="F20" s="55"/>
      <c r="G20" s="72" t="str">
        <f t="shared" si="11"/>
        <v>INTL</v>
      </c>
      <c r="H20" s="73" t="str">
        <f>H$10</f>
        <v>Govt</v>
      </c>
      <c r="I20" s="74" t="s">
        <v>41</v>
      </c>
      <c r="J20" s="82">
        <v>0</v>
      </c>
      <c r="K20" s="79">
        <v>1</v>
      </c>
      <c r="L20" s="66">
        <v>0.42159999999999997</v>
      </c>
      <c r="M20" s="66">
        <v>0</v>
      </c>
      <c r="N20" s="75">
        <v>0.5</v>
      </c>
      <c r="O20" s="75">
        <v>0</v>
      </c>
      <c r="P20" s="75">
        <v>0</v>
      </c>
      <c r="Q20" s="66">
        <v>9.2899999999999996E-2</v>
      </c>
      <c r="R20" s="76"/>
      <c r="S20" s="77">
        <f t="shared" si="10"/>
        <v>0.15</v>
      </c>
      <c r="T20" s="11"/>
      <c r="U20" s="11"/>
      <c r="V20" s="23"/>
      <c r="X20" s="78">
        <f t="shared" si="2"/>
        <v>0</v>
      </c>
      <c r="Y20" s="79">
        <f t="shared" si="3"/>
        <v>1</v>
      </c>
      <c r="Z20" s="66">
        <f t="shared" si="4"/>
        <v>0.42159999999999997</v>
      </c>
      <c r="AA20" s="66">
        <f t="shared" si="5"/>
        <v>0</v>
      </c>
      <c r="AB20" s="80">
        <f t="shared" si="6"/>
        <v>0.5</v>
      </c>
      <c r="AC20" s="80">
        <f t="shared" si="7"/>
        <v>0</v>
      </c>
      <c r="AD20" s="66">
        <f t="shared" si="8"/>
        <v>9.2899999999999996E-2</v>
      </c>
      <c r="AE20" s="76"/>
      <c r="AF20" s="81">
        <f t="shared" si="9"/>
        <v>0.15</v>
      </c>
      <c r="AG20" s="21"/>
    </row>
    <row r="21" spans="2:40" collapsed="1">
      <c r="B21" s="20"/>
      <c r="C21" s="11"/>
      <c r="D21" s="11"/>
      <c r="E21" s="11"/>
      <c r="F21" s="55"/>
      <c r="G21" s="61" t="str">
        <f t="shared" si="11"/>
        <v>INTL</v>
      </c>
      <c r="H21" s="62" t="s">
        <v>115</v>
      </c>
      <c r="I21" s="83" t="s">
        <v>42</v>
      </c>
      <c r="J21" s="64">
        <v>0</v>
      </c>
      <c r="K21" s="65">
        <v>1</v>
      </c>
      <c r="L21" s="66"/>
      <c r="M21" s="66">
        <v>0.03</v>
      </c>
      <c r="N21" s="67">
        <v>0</v>
      </c>
      <c r="O21" s="67">
        <v>0</v>
      </c>
      <c r="P21" s="67">
        <v>0</v>
      </c>
      <c r="Q21" s="66">
        <v>9.2899999999999996E-2</v>
      </c>
      <c r="R21" s="68"/>
      <c r="S21" s="77">
        <f t="shared" si="10"/>
        <v>0.15</v>
      </c>
      <c r="T21" s="11">
        <f>ROUND(((1+$M$21)+(($M$21)*$Q$21))*(1+$S$21),4)</f>
        <v>1.1877</v>
      </c>
      <c r="U21" s="84"/>
      <c r="V21" s="23"/>
      <c r="X21" s="85">
        <f t="shared" si="2"/>
        <v>0</v>
      </c>
      <c r="Y21" s="65">
        <f t="shared" si="3"/>
        <v>1</v>
      </c>
      <c r="Z21" s="66" t="str">
        <f t="shared" si="4"/>
        <v/>
      </c>
      <c r="AA21" s="66">
        <f t="shared" si="5"/>
        <v>0.03</v>
      </c>
      <c r="AB21" s="66">
        <f t="shared" si="6"/>
        <v>0</v>
      </c>
      <c r="AC21" s="66">
        <f t="shared" si="7"/>
        <v>0</v>
      </c>
      <c r="AD21" s="66">
        <f t="shared" si="8"/>
        <v>9.2899999999999996E-2</v>
      </c>
      <c r="AE21" s="68"/>
      <c r="AF21" s="81">
        <f t="shared" si="9"/>
        <v>0.15</v>
      </c>
      <c r="AG21" s="21"/>
    </row>
    <row r="22" spans="2:40">
      <c r="B22" s="20"/>
      <c r="C22" s="11"/>
      <c r="D22" s="11"/>
      <c r="E22" s="11"/>
      <c r="F22" s="55"/>
      <c r="G22" s="72" t="str">
        <f t="shared" si="11"/>
        <v>INTL</v>
      </c>
      <c r="H22" s="73" t="str">
        <f>H21</f>
        <v>Contr/Govt</v>
      </c>
      <c r="I22" s="86" t="s">
        <v>43</v>
      </c>
      <c r="J22" s="87">
        <v>0</v>
      </c>
      <c r="K22" s="88">
        <f>K21</f>
        <v>1</v>
      </c>
      <c r="L22" s="89"/>
      <c r="M22" s="90">
        <v>0.03</v>
      </c>
      <c r="N22" s="91">
        <v>0</v>
      </c>
      <c r="O22" s="91">
        <v>0</v>
      </c>
      <c r="P22" s="91">
        <v>0</v>
      </c>
      <c r="Q22" s="90">
        <v>9.2899999999999996E-2</v>
      </c>
      <c r="R22" s="92"/>
      <c r="S22" s="93">
        <f t="shared" si="10"/>
        <v>0.15</v>
      </c>
      <c r="T22" s="11"/>
      <c r="U22" s="11"/>
      <c r="V22" s="23"/>
      <c r="X22" s="94">
        <f t="shared" si="2"/>
        <v>0</v>
      </c>
      <c r="Y22" s="88">
        <f t="shared" si="3"/>
        <v>1</v>
      </c>
      <c r="Z22" s="89" t="str">
        <f t="shared" si="4"/>
        <v/>
      </c>
      <c r="AA22" s="90">
        <f t="shared" si="5"/>
        <v>0.03</v>
      </c>
      <c r="AB22" s="89">
        <f t="shared" si="6"/>
        <v>0</v>
      </c>
      <c r="AC22" s="89">
        <f t="shared" si="7"/>
        <v>0</v>
      </c>
      <c r="AD22" s="90">
        <f t="shared" si="8"/>
        <v>9.2899999999999996E-2</v>
      </c>
      <c r="AE22" s="92"/>
      <c r="AF22" s="95">
        <f t="shared" si="9"/>
        <v>0.15</v>
      </c>
      <c r="AG22" s="21"/>
    </row>
    <row r="23" spans="2:40">
      <c r="B23" s="20"/>
      <c r="C23" s="11"/>
      <c r="D23" s="11"/>
      <c r="E23" s="11"/>
      <c r="F23" s="55"/>
      <c r="G23" s="72" t="str">
        <f t="shared" si="11"/>
        <v>INTL</v>
      </c>
      <c r="H23" s="73" t="str">
        <f>H22</f>
        <v>Contr/Govt</v>
      </c>
      <c r="I23" s="63" t="s">
        <v>44</v>
      </c>
      <c r="J23" s="96">
        <v>0</v>
      </c>
      <c r="K23" s="97">
        <v>1</v>
      </c>
      <c r="L23" s="98"/>
      <c r="M23" s="98">
        <v>0.03</v>
      </c>
      <c r="N23" s="99">
        <v>0</v>
      </c>
      <c r="O23" s="99">
        <v>0</v>
      </c>
      <c r="P23" s="99">
        <v>0</v>
      </c>
      <c r="Q23" s="98">
        <v>9.2899999999999996E-2</v>
      </c>
      <c r="R23" s="100"/>
      <c r="S23" s="69">
        <v>0</v>
      </c>
      <c r="T23" s="11"/>
      <c r="U23" s="11"/>
      <c r="V23" s="23"/>
      <c r="X23" s="101">
        <f t="shared" si="2"/>
        <v>0</v>
      </c>
      <c r="Y23" s="97">
        <f t="shared" si="3"/>
        <v>1</v>
      </c>
      <c r="Z23" s="98" t="str">
        <f t="shared" si="4"/>
        <v/>
      </c>
      <c r="AA23" s="98">
        <f t="shared" si="5"/>
        <v>0.03</v>
      </c>
      <c r="AB23" s="98">
        <f t="shared" si="6"/>
        <v>0</v>
      </c>
      <c r="AC23" s="98">
        <f t="shared" si="7"/>
        <v>0</v>
      </c>
      <c r="AD23" s="98">
        <f t="shared" si="8"/>
        <v>9.2899999999999996E-2</v>
      </c>
      <c r="AE23" s="100"/>
      <c r="AF23" s="102">
        <f t="shared" si="9"/>
        <v>0</v>
      </c>
      <c r="AG23" s="21"/>
    </row>
    <row r="24" spans="2:40">
      <c r="B24" s="20"/>
      <c r="C24" s="11"/>
      <c r="D24" s="11"/>
      <c r="E24" s="11"/>
      <c r="F24" s="55"/>
      <c r="G24" s="103" t="str">
        <f t="shared" si="11"/>
        <v>INTL</v>
      </c>
      <c r="H24" s="104" t="str">
        <f>H23</f>
        <v>Contr/Govt</v>
      </c>
      <c r="I24" s="105" t="s">
        <v>45</v>
      </c>
      <c r="J24" s="106">
        <v>0</v>
      </c>
      <c r="K24" s="107">
        <v>1</v>
      </c>
      <c r="L24" s="108"/>
      <c r="M24" s="109">
        <f>IF(OR($G$24="MBI - FT",$G$24="MBI - PT"),M23,0)</f>
        <v>0</v>
      </c>
      <c r="N24" s="110">
        <v>0</v>
      </c>
      <c r="O24" s="110">
        <v>0</v>
      </c>
      <c r="P24" s="110">
        <v>0</v>
      </c>
      <c r="Q24" s="109">
        <v>9.2899999999999996E-2</v>
      </c>
      <c r="R24" s="111"/>
      <c r="S24" s="112">
        <v>0</v>
      </c>
      <c r="T24" s="11"/>
      <c r="U24" s="11"/>
      <c r="V24" s="23"/>
      <c r="X24" s="113">
        <f t="shared" si="2"/>
        <v>0</v>
      </c>
      <c r="Y24" s="107">
        <f t="shared" si="3"/>
        <v>1</v>
      </c>
      <c r="Z24" s="108" t="str">
        <f t="shared" si="4"/>
        <v/>
      </c>
      <c r="AA24" s="109">
        <f t="shared" si="5"/>
        <v>0</v>
      </c>
      <c r="AB24" s="108">
        <f t="shared" si="6"/>
        <v>0</v>
      </c>
      <c r="AC24" s="108">
        <f t="shared" si="7"/>
        <v>0</v>
      </c>
      <c r="AD24" s="109">
        <f t="shared" si="8"/>
        <v>9.2899999999999996E-2</v>
      </c>
      <c r="AE24" s="111"/>
      <c r="AF24" s="114">
        <f t="shared" si="9"/>
        <v>0</v>
      </c>
      <c r="AG24" s="21"/>
    </row>
    <row r="25" spans="2:40">
      <c r="B25" s="20"/>
      <c r="C25" s="11"/>
      <c r="D25" s="11"/>
      <c r="E25" s="11"/>
      <c r="F25" s="11"/>
      <c r="G25" s="115"/>
      <c r="H25" s="115"/>
      <c r="I25" s="115"/>
      <c r="J25" s="115"/>
      <c r="K25" s="115"/>
      <c r="L25" s="115"/>
      <c r="M25" s="115"/>
      <c r="N25" s="115"/>
      <c r="O25" s="116"/>
      <c r="P25" s="115"/>
      <c r="Q25" s="115"/>
      <c r="R25" s="115"/>
      <c r="S25" s="115"/>
      <c r="T25" s="11"/>
      <c r="U25" s="117"/>
      <c r="V25" s="23"/>
      <c r="Y25" s="11"/>
      <c r="Z25" s="11"/>
      <c r="AA25" s="11"/>
      <c r="AB25" s="11"/>
      <c r="AC25" s="11"/>
      <c r="AD25" s="11"/>
      <c r="AE25" s="11"/>
      <c r="AF25" s="11"/>
      <c r="AG25" s="11"/>
      <c r="AM25" s="118"/>
      <c r="AN25" s="118"/>
    </row>
    <row r="26" spans="2:40" hidden="1" outlineLevel="1">
      <c r="B26" s="20"/>
      <c r="C26" s="11"/>
      <c r="D26" s="11"/>
      <c r="E26" s="11"/>
      <c r="F26" s="11"/>
      <c r="G26" s="11"/>
      <c r="H26" s="11"/>
      <c r="I26" s="11"/>
      <c r="J26" s="119"/>
      <c r="K26" s="120" t="str">
        <f>J$28&amp;"*"&amp;K$5</f>
        <v>A*B%</v>
      </c>
      <c r="L26" s="120" t="str">
        <f>K$28&amp;"*"&amp;L$5</f>
        <v>B*C%</v>
      </c>
      <c r="M26" s="120" t="str">
        <f>"("&amp;K28&amp;"+"&amp;L$28&amp;")"&amp;"*"&amp;M$5</f>
        <v>(B+C)*D%</v>
      </c>
      <c r="N26" s="120"/>
      <c r="O26" s="120"/>
      <c r="P26" s="120"/>
      <c r="Q26" s="120" t="str">
        <f>"("&amp;K28&amp;"+"&amp;L28&amp;"+"&amp;M$28&amp;")"&amp;"*"&amp;Q$5</f>
        <v>(B+C+D)*E%</v>
      </c>
      <c r="R26" s="120" t="s">
        <v>46</v>
      </c>
      <c r="S26" s="120" t="str">
        <f>"("&amp;K28&amp;"+"&amp;L28&amp;"+"&amp;M$28&amp;"+"&amp;Q$28&amp;")"&amp;"*"&amp;S$5</f>
        <v>(B+C+D+E)*G%</v>
      </c>
      <c r="T26" s="11"/>
      <c r="U26" s="117"/>
      <c r="V26" s="23"/>
    </row>
    <row r="27" spans="2:40" ht="8.25" hidden="1" customHeight="1" outlineLevel="1">
      <c r="B27" s="20"/>
      <c r="C27" s="11"/>
      <c r="D27" s="11"/>
      <c r="E27" s="11"/>
      <c r="F27" s="11"/>
      <c r="G27" s="11"/>
      <c r="H27" s="11"/>
      <c r="I27" s="11"/>
      <c r="J27" s="121"/>
      <c r="K27" s="122"/>
      <c r="L27" s="122"/>
      <c r="M27" s="122"/>
      <c r="N27" s="122"/>
      <c r="O27" s="122"/>
      <c r="P27" s="122"/>
      <c r="Q27" s="122"/>
      <c r="R27" s="122"/>
      <c r="S27" s="122"/>
      <c r="T27" s="11"/>
      <c r="U27" s="117"/>
      <c r="V27" s="23"/>
    </row>
    <row r="28" spans="2:40" hidden="1" outlineLevel="1">
      <c r="B28" s="20"/>
      <c r="C28" s="11"/>
      <c r="D28" s="11"/>
      <c r="E28" s="11"/>
      <c r="F28" s="11"/>
      <c r="G28" s="11"/>
      <c r="H28" s="11"/>
      <c r="I28" s="11"/>
      <c r="J28" s="36" t="s">
        <v>47</v>
      </c>
      <c r="K28" s="36" t="s">
        <v>48</v>
      </c>
      <c r="L28" s="36" t="s">
        <v>49</v>
      </c>
      <c r="M28" s="36" t="s">
        <v>50</v>
      </c>
      <c r="N28" s="36"/>
      <c r="O28" s="36"/>
      <c r="P28" s="36"/>
      <c r="Q28" s="36" t="s">
        <v>51</v>
      </c>
      <c r="R28" s="36" t="s">
        <v>52</v>
      </c>
      <c r="S28" s="36" t="s">
        <v>53</v>
      </c>
      <c r="T28" s="11"/>
      <c r="U28" s="117"/>
      <c r="V28" s="23"/>
    </row>
    <row r="29" spans="2:40" collapsed="1">
      <c r="B29" s="2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3">
        <v>519.33333333333337</v>
      </c>
      <c r="P29" s="124">
        <v>0</v>
      </c>
      <c r="Q29" s="11"/>
      <c r="R29" s="125"/>
      <c r="S29" s="11"/>
      <c r="T29" s="11"/>
      <c r="U29" s="117"/>
      <c r="V29" s="23"/>
      <c r="AD29" s="126"/>
      <c r="AE29" s="126"/>
      <c r="AF29" s="126"/>
      <c r="AG29" s="126"/>
      <c r="AH29" s="43"/>
      <c r="AI29" s="126"/>
      <c r="AJ29" s="43"/>
      <c r="AM29" s="118" t="s">
        <v>54</v>
      </c>
      <c r="AN29" s="118" t="s">
        <v>55</v>
      </c>
    </row>
    <row r="30" spans="2:40" ht="26.25" thickBot="1">
      <c r="B30" s="127" t="s">
        <v>2</v>
      </c>
      <c r="C30" s="128"/>
      <c r="D30" s="128" t="s">
        <v>56</v>
      </c>
      <c r="E30" s="11"/>
      <c r="F30" s="128" t="s">
        <v>57</v>
      </c>
      <c r="G30" s="38" t="s">
        <v>58</v>
      </c>
      <c r="H30" s="38" t="s">
        <v>58</v>
      </c>
      <c r="I30" s="128" t="str">
        <f>I8</f>
        <v>Burden Code</v>
      </c>
      <c r="J30" s="43" t="s">
        <v>59</v>
      </c>
      <c r="K30" s="43" t="s">
        <v>60</v>
      </c>
      <c r="L30" s="43" t="str">
        <f t="shared" ref="L30:S30" si="12">L8</f>
        <v>PRB</v>
      </c>
      <c r="M30" s="43" t="str">
        <f t="shared" si="12"/>
        <v>Overhead</v>
      </c>
      <c r="N30" s="43" t="str">
        <f t="shared" si="12"/>
        <v>Overtime</v>
      </c>
      <c r="O30" s="43" t="str">
        <f t="shared" si="12"/>
        <v>Travel</v>
      </c>
      <c r="P30" s="129" t="str">
        <f t="shared" si="12"/>
        <v>DBA Insurance</v>
      </c>
      <c r="Q30" s="43" t="str">
        <f t="shared" si="12"/>
        <v>G&amp;A</v>
      </c>
      <c r="R30" s="43" t="str">
        <f t="shared" si="12"/>
        <v>Cost</v>
      </c>
      <c r="S30" s="43" t="str">
        <f t="shared" si="12"/>
        <v>Profit / Fee</v>
      </c>
      <c r="T30" s="129" t="s">
        <v>61</v>
      </c>
      <c r="U30" s="43" t="s">
        <v>62</v>
      </c>
      <c r="V30" s="130" t="s">
        <v>63</v>
      </c>
      <c r="W30" s="131"/>
      <c r="Y30" s="126" t="s">
        <v>64</v>
      </c>
      <c r="Z30" s="126" t="str">
        <f>L30</f>
        <v>PRB</v>
      </c>
      <c r="AA30" s="126" t="str">
        <f>M30</f>
        <v>Overhead</v>
      </c>
      <c r="AB30" s="126" t="str">
        <f>N30</f>
        <v>Overtime</v>
      </c>
      <c r="AC30" s="126" t="str">
        <f>P30</f>
        <v>DBA Insurance</v>
      </c>
      <c r="AD30" s="126" t="str">
        <f>Q30</f>
        <v>G&amp;A</v>
      </c>
      <c r="AE30" s="126" t="s">
        <v>27</v>
      </c>
      <c r="AF30" s="126" t="str">
        <f>S30</f>
        <v>Profit / Fee</v>
      </c>
      <c r="AG30" s="126" t="s">
        <v>65</v>
      </c>
      <c r="AH30" s="43"/>
      <c r="AI30" s="126" t="s">
        <v>66</v>
      </c>
      <c r="AJ30" s="43"/>
      <c r="AM30" s="24">
        <v>1</v>
      </c>
      <c r="AN30" s="24">
        <v>1</v>
      </c>
    </row>
    <row r="31" spans="2:40" s="140" customFormat="1" ht="16.5" thickBot="1">
      <c r="B31" s="132" t="s">
        <v>64</v>
      </c>
      <c r="C31" s="133"/>
      <c r="D31" s="133"/>
      <c r="E31" s="134"/>
      <c r="F31" s="133"/>
      <c r="G31" s="135"/>
      <c r="H31" s="135"/>
      <c r="I31" s="133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7"/>
      <c r="W31" s="136"/>
      <c r="X31" s="134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9"/>
      <c r="AM31" s="24">
        <v>1</v>
      </c>
      <c r="AN31" s="24">
        <v>1</v>
      </c>
    </row>
    <row r="32" spans="2:40" s="33" customFormat="1" ht="15.75">
      <c r="B32" s="141" t="s">
        <v>5</v>
      </c>
      <c r="C32" s="142"/>
      <c r="D32" s="142"/>
      <c r="F32" s="142"/>
      <c r="G32" s="38"/>
      <c r="H32" s="38"/>
      <c r="I32" s="142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4"/>
      <c r="W32" s="143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M32" s="24"/>
      <c r="AN32" s="24"/>
    </row>
    <row r="33" spans="1:40">
      <c r="A33" s="11">
        <v>1</v>
      </c>
      <c r="B33" s="146" t="s">
        <v>86</v>
      </c>
      <c r="C33" s="11"/>
      <c r="D33" s="147" t="s">
        <v>3</v>
      </c>
      <c r="E33" s="11"/>
      <c r="F33" s="148" t="s">
        <v>154</v>
      </c>
      <c r="G33" s="149" t="str">
        <f t="shared" ref="G33:G54" si="13">D33&amp;A33&amp;F33&amp;I33</f>
        <v>ManTech1PROJ-3-A-12Govt</v>
      </c>
      <c r="H33" s="149"/>
      <c r="I33" s="147" t="s">
        <v>31</v>
      </c>
      <c r="J33" s="84">
        <v>350.16</v>
      </c>
      <c r="K33" s="84">
        <f t="shared" ref="K33:K54" ca="1" si="14">ROUND($J33*(VLOOKUP($I33,$I$9:$S$24,K$6,FALSE)),2)</f>
        <v>366.69</v>
      </c>
      <c r="L33" s="84">
        <f t="shared" ref="L33:L54" ca="1" si="15">$K33*(VLOOKUP($I33,$I$9:$S$24,L$6,FALSE))</f>
        <v>154.59650399999998</v>
      </c>
      <c r="M33" s="84">
        <f t="shared" ref="M33:M54" ca="1" si="16">($K33+$L33)*(VLOOKUP($I33,$I$9:$S$24,M$6,FALSE))</f>
        <v>0</v>
      </c>
      <c r="N33" s="84">
        <f t="shared" ref="N33:N54" ca="1" si="17">$K33*(VLOOKUP($I33,$I$9:$S$24,N$6,FALSE))</f>
        <v>0</v>
      </c>
      <c r="O33" s="150">
        <f t="shared" ref="O33:O54" si="18">IF(J33=0,"",IF(D33="ManTech",$O$29,0))</f>
        <v>519.33333333333337</v>
      </c>
      <c r="P33" s="84">
        <f t="shared" ref="P33:P54" ca="1" si="19">$K33*($P$29/100)</f>
        <v>0</v>
      </c>
      <c r="Q33" s="84">
        <f t="shared" ref="Q33:Q54" ca="1" si="20">IF($D33="ManTech",(SUM($K33:$P33)*(VLOOKUP($I33,$I$9:$S$24,Q$6,FALSE))),(IF(M33=0,((SUM(K33,N33:P33))*(VLOOKUP($I33,$I$9:$S$24,Q$6,FALSE))),(SUM($M33:$P33)*(VLOOKUP($I33,$I$9:$S$24,Q$6,FALSE))))))</f>
        <v>96.673582888266651</v>
      </c>
      <c r="R33" s="84">
        <f t="shared" ref="R33:R54" ca="1" si="21">SUM(K33:Q33)</f>
        <v>1137.2934202215997</v>
      </c>
      <c r="S33" s="84">
        <f t="shared" ref="S33:S54" ca="1" si="22">(R33*(VLOOKUP($I33,$I$9:$S$24,S$6,FALSE)))</f>
        <v>170.59401303323995</v>
      </c>
      <c r="T33" s="84">
        <f t="shared" ref="T33:T54" ca="1" si="23">ROUND(SUM(R33:S33),2)</f>
        <v>1307.8900000000001</v>
      </c>
      <c r="U33" s="151">
        <v>0</v>
      </c>
      <c r="V33" s="152">
        <f t="shared" ref="V33:V54" ca="1" si="24">$T33*$U33</f>
        <v>0</v>
      </c>
      <c r="Y33" s="153">
        <f t="shared" ref="Y33:Y54" ca="1" si="25">K33*$U33</f>
        <v>0</v>
      </c>
      <c r="Z33" s="153">
        <f t="shared" ref="Z33:Z54" ca="1" si="26">L33*$U33</f>
        <v>0</v>
      </c>
      <c r="AA33" s="153">
        <f t="shared" ref="AA33:AA54" ca="1" si="27">M33*$U33</f>
        <v>0</v>
      </c>
      <c r="AB33" s="153">
        <f t="shared" ref="AB33:AB54" ca="1" si="28">N33*$U33</f>
        <v>0</v>
      </c>
      <c r="AC33" s="153">
        <f t="shared" ref="AC33:AC54" ca="1" si="29">P33*$U33</f>
        <v>0</v>
      </c>
      <c r="AD33" s="153">
        <f t="shared" ref="AD33:AD54" ca="1" si="30">Q33*$U33</f>
        <v>0</v>
      </c>
      <c r="AE33" s="153">
        <f t="shared" ref="AE33:AE54" ca="1" si="31">SUM(Y33:AD33)</f>
        <v>0</v>
      </c>
      <c r="AF33" s="153">
        <f t="shared" ref="AF33:AF54" ca="1" si="32">S33*$U33</f>
        <v>0</v>
      </c>
      <c r="AG33" s="153">
        <f t="shared" ref="AG33:AG54" ca="1" si="33">SUM(AE33:AF33)</f>
        <v>0</v>
      </c>
      <c r="AH33" s="154"/>
      <c r="AI33" s="155">
        <f t="shared" ref="AI33:AI54" ca="1" si="34">AG33-V33</f>
        <v>0</v>
      </c>
      <c r="AJ33" s="156"/>
      <c r="AM33" s="24" t="str">
        <f t="shared" ref="AM33:AM54" ca="1" si="35">IF((OR((T33=""),(T33&gt;0))),"1","0")</f>
        <v>1</v>
      </c>
      <c r="AN33" s="24" t="str">
        <f t="shared" ref="AN33:AN54" ca="1" si="36">IF((OR((V33=""),(V33&gt;0))),"1","0")</f>
        <v>0</v>
      </c>
    </row>
    <row r="34" spans="1:40">
      <c r="A34" s="11">
        <f t="shared" ref="A34:A54" si="37">A33+1</f>
        <v>2</v>
      </c>
      <c r="B34" s="146" t="s">
        <v>87</v>
      </c>
      <c r="C34" s="11"/>
      <c r="D34" s="147" t="s">
        <v>3</v>
      </c>
      <c r="E34" s="11"/>
      <c r="F34" s="148" t="s">
        <v>155</v>
      </c>
      <c r="G34" s="149" t="str">
        <f t="shared" si="13"/>
        <v>ManTech2PROJ-3-A-11Govt</v>
      </c>
      <c r="H34" s="149"/>
      <c r="I34" s="147" t="s">
        <v>31</v>
      </c>
      <c r="J34" s="84">
        <v>313.76</v>
      </c>
      <c r="K34" s="84">
        <f t="shared" ca="1" si="14"/>
        <v>328.57</v>
      </c>
      <c r="L34" s="84">
        <f t="shared" ca="1" si="15"/>
        <v>138.52511199999998</v>
      </c>
      <c r="M34" s="84">
        <f t="shared" ca="1" si="16"/>
        <v>0</v>
      </c>
      <c r="N34" s="84">
        <f t="shared" ca="1" si="17"/>
        <v>0</v>
      </c>
      <c r="O34" s="150">
        <f t="shared" si="18"/>
        <v>519.33333333333337</v>
      </c>
      <c r="P34" s="84">
        <f t="shared" ca="1" si="19"/>
        <v>0</v>
      </c>
      <c r="Q34" s="84">
        <f t="shared" ca="1" si="20"/>
        <v>91.639202571466669</v>
      </c>
      <c r="R34" s="84">
        <f t="shared" ca="1" si="21"/>
        <v>1078.0676479048</v>
      </c>
      <c r="S34" s="84">
        <f t="shared" ca="1" si="22"/>
        <v>161.71014718571999</v>
      </c>
      <c r="T34" s="84">
        <f t="shared" ca="1" si="23"/>
        <v>1239.78</v>
      </c>
      <c r="U34" s="151">
        <v>0</v>
      </c>
      <c r="V34" s="152">
        <f t="shared" ca="1" si="24"/>
        <v>0</v>
      </c>
      <c r="Y34" s="153">
        <f t="shared" ca="1" si="25"/>
        <v>0</v>
      </c>
      <c r="Z34" s="153">
        <f t="shared" ca="1" si="26"/>
        <v>0</v>
      </c>
      <c r="AA34" s="153">
        <f t="shared" ca="1" si="27"/>
        <v>0</v>
      </c>
      <c r="AB34" s="153">
        <f t="shared" ca="1" si="28"/>
        <v>0</v>
      </c>
      <c r="AC34" s="153">
        <f t="shared" ca="1" si="29"/>
        <v>0</v>
      </c>
      <c r="AD34" s="153">
        <f t="shared" ca="1" si="30"/>
        <v>0</v>
      </c>
      <c r="AE34" s="153">
        <f t="shared" ca="1" si="31"/>
        <v>0</v>
      </c>
      <c r="AF34" s="153">
        <f t="shared" ca="1" si="32"/>
        <v>0</v>
      </c>
      <c r="AG34" s="153">
        <f t="shared" ca="1" si="33"/>
        <v>0</v>
      </c>
      <c r="AH34" s="154"/>
      <c r="AI34" s="155">
        <f t="shared" ca="1" si="34"/>
        <v>0</v>
      </c>
      <c r="AJ34" s="156"/>
      <c r="AM34" s="24" t="str">
        <f t="shared" ca="1" si="35"/>
        <v>1</v>
      </c>
      <c r="AN34" s="24" t="str">
        <f t="shared" ca="1" si="36"/>
        <v>0</v>
      </c>
    </row>
    <row r="35" spans="1:40">
      <c r="A35" s="11">
        <f t="shared" si="37"/>
        <v>3</v>
      </c>
      <c r="B35" s="146" t="s">
        <v>88</v>
      </c>
      <c r="C35" s="11"/>
      <c r="D35" s="147" t="s">
        <v>3</v>
      </c>
      <c r="E35" s="11"/>
      <c r="F35" s="148" t="s">
        <v>156</v>
      </c>
      <c r="G35" s="149" t="str">
        <f t="shared" si="13"/>
        <v>ManTech3PROJ-3-A-08Govt</v>
      </c>
      <c r="H35" s="149"/>
      <c r="I35" s="147" t="s">
        <v>31</v>
      </c>
      <c r="J35" s="84">
        <v>198.16</v>
      </c>
      <c r="K35" s="84">
        <f t="shared" ca="1" si="14"/>
        <v>207.51</v>
      </c>
      <c r="L35" s="84">
        <f t="shared" ca="1" si="15"/>
        <v>87.486215999999985</v>
      </c>
      <c r="M35" s="84">
        <f t="shared" ca="1" si="16"/>
        <v>0</v>
      </c>
      <c r="N35" s="84">
        <f t="shared" ca="1" si="17"/>
        <v>0</v>
      </c>
      <c r="O35" s="150">
        <f t="shared" si="18"/>
        <v>519.33333333333337</v>
      </c>
      <c r="P35" s="84">
        <f t="shared" ca="1" si="19"/>
        <v>0</v>
      </c>
      <c r="Q35" s="84">
        <f t="shared" ca="1" si="20"/>
        <v>75.651215133066671</v>
      </c>
      <c r="R35" s="84">
        <f t="shared" ca="1" si="21"/>
        <v>889.98076446640005</v>
      </c>
      <c r="S35" s="84">
        <f t="shared" ca="1" si="22"/>
        <v>133.49711466996001</v>
      </c>
      <c r="T35" s="84">
        <f t="shared" ca="1" si="23"/>
        <v>1023.48</v>
      </c>
      <c r="U35" s="151">
        <v>0</v>
      </c>
      <c r="V35" s="152">
        <f t="shared" ca="1" si="24"/>
        <v>0</v>
      </c>
      <c r="Y35" s="153">
        <f t="shared" ca="1" si="25"/>
        <v>0</v>
      </c>
      <c r="Z35" s="153">
        <f t="shared" ca="1" si="26"/>
        <v>0</v>
      </c>
      <c r="AA35" s="153">
        <f t="shared" ca="1" si="27"/>
        <v>0</v>
      </c>
      <c r="AB35" s="153">
        <f t="shared" ca="1" si="28"/>
        <v>0</v>
      </c>
      <c r="AC35" s="153">
        <f t="shared" ca="1" si="29"/>
        <v>0</v>
      </c>
      <c r="AD35" s="153">
        <f t="shared" ca="1" si="30"/>
        <v>0</v>
      </c>
      <c r="AE35" s="153">
        <f t="shared" ca="1" si="31"/>
        <v>0</v>
      </c>
      <c r="AF35" s="153">
        <f t="shared" ca="1" si="32"/>
        <v>0</v>
      </c>
      <c r="AG35" s="153">
        <f t="shared" ca="1" si="33"/>
        <v>0</v>
      </c>
      <c r="AH35" s="154"/>
      <c r="AI35" s="155">
        <f t="shared" ca="1" si="34"/>
        <v>0</v>
      </c>
      <c r="AJ35" s="156"/>
      <c r="AM35" s="24" t="str">
        <f t="shared" ca="1" si="35"/>
        <v>1</v>
      </c>
      <c r="AN35" s="24" t="str">
        <f t="shared" ca="1" si="36"/>
        <v>0</v>
      </c>
    </row>
    <row r="36" spans="1:40">
      <c r="A36" s="11">
        <f t="shared" si="37"/>
        <v>4</v>
      </c>
      <c r="B36" s="146" t="s">
        <v>89</v>
      </c>
      <c r="C36" s="11"/>
      <c r="D36" s="147" t="s">
        <v>3</v>
      </c>
      <c r="E36" s="11"/>
      <c r="F36" s="148" t="s">
        <v>157</v>
      </c>
      <c r="G36" s="149" t="str">
        <f t="shared" si="13"/>
        <v>ManTech4PROJ-3-A-06Govt</v>
      </c>
      <c r="H36" s="149"/>
      <c r="I36" s="147" t="s">
        <v>31</v>
      </c>
      <c r="J36" s="84">
        <v>129.44</v>
      </c>
      <c r="K36" s="84">
        <f t="shared" ca="1" si="14"/>
        <v>135.55000000000001</v>
      </c>
      <c r="L36" s="84">
        <f t="shared" ca="1" si="15"/>
        <v>57.147880000000001</v>
      </c>
      <c r="M36" s="84">
        <f t="shared" ca="1" si="16"/>
        <v>0</v>
      </c>
      <c r="N36" s="84">
        <f t="shared" ca="1" si="17"/>
        <v>0</v>
      </c>
      <c r="O36" s="150">
        <f t="shared" si="18"/>
        <v>519.33333333333337</v>
      </c>
      <c r="P36" s="84">
        <f t="shared" ca="1" si="19"/>
        <v>0</v>
      </c>
      <c r="Q36" s="84">
        <f t="shared" ca="1" si="20"/>
        <v>66.147699718666672</v>
      </c>
      <c r="R36" s="84">
        <f t="shared" ca="1" si="21"/>
        <v>778.1789130520001</v>
      </c>
      <c r="S36" s="84">
        <f t="shared" ca="1" si="22"/>
        <v>116.7268369578</v>
      </c>
      <c r="T36" s="84">
        <f t="shared" ca="1" si="23"/>
        <v>894.91</v>
      </c>
      <c r="U36" s="151">
        <v>0</v>
      </c>
      <c r="V36" s="152">
        <f t="shared" ca="1" si="24"/>
        <v>0</v>
      </c>
      <c r="Y36" s="153">
        <f t="shared" ca="1" si="25"/>
        <v>0</v>
      </c>
      <c r="Z36" s="153">
        <f t="shared" ca="1" si="26"/>
        <v>0</v>
      </c>
      <c r="AA36" s="153">
        <f t="shared" ca="1" si="27"/>
        <v>0</v>
      </c>
      <c r="AB36" s="153">
        <f t="shared" ca="1" si="28"/>
        <v>0</v>
      </c>
      <c r="AC36" s="153">
        <f t="shared" ca="1" si="29"/>
        <v>0</v>
      </c>
      <c r="AD36" s="153">
        <f t="shared" ca="1" si="30"/>
        <v>0</v>
      </c>
      <c r="AE36" s="153">
        <f t="shared" ca="1" si="31"/>
        <v>0</v>
      </c>
      <c r="AF36" s="153">
        <f t="shared" ca="1" si="32"/>
        <v>0</v>
      </c>
      <c r="AG36" s="153">
        <f t="shared" ca="1" si="33"/>
        <v>0</v>
      </c>
      <c r="AH36" s="154"/>
      <c r="AI36" s="155">
        <f t="shared" ca="1" si="34"/>
        <v>0</v>
      </c>
      <c r="AJ36" s="156"/>
      <c r="AM36" s="24" t="str">
        <f t="shared" ca="1" si="35"/>
        <v>1</v>
      </c>
      <c r="AN36" s="24" t="str">
        <f t="shared" ca="1" si="36"/>
        <v>0</v>
      </c>
    </row>
    <row r="37" spans="1:40">
      <c r="A37" s="11">
        <f t="shared" si="37"/>
        <v>5</v>
      </c>
      <c r="B37" s="146" t="s">
        <v>90</v>
      </c>
      <c r="C37" s="11"/>
      <c r="D37" s="147" t="s">
        <v>3</v>
      </c>
      <c r="E37" s="11"/>
      <c r="F37" s="148" t="s">
        <v>158</v>
      </c>
      <c r="G37" s="149" t="str">
        <f t="shared" si="13"/>
        <v>ManTech5ADSV-3-A-11Govt</v>
      </c>
      <c r="H37" s="149"/>
      <c r="I37" s="147" t="s">
        <v>31</v>
      </c>
      <c r="J37" s="84">
        <v>0</v>
      </c>
      <c r="K37" s="84">
        <f t="shared" ca="1" si="14"/>
        <v>0</v>
      </c>
      <c r="L37" s="84">
        <f t="shared" ca="1" si="15"/>
        <v>0</v>
      </c>
      <c r="M37" s="84">
        <f t="shared" ca="1" si="16"/>
        <v>0</v>
      </c>
      <c r="N37" s="84">
        <f t="shared" ca="1" si="17"/>
        <v>0</v>
      </c>
      <c r="O37" s="150" t="str">
        <f t="shared" si="18"/>
        <v/>
      </c>
      <c r="P37" s="84">
        <f t="shared" ca="1" si="19"/>
        <v>0</v>
      </c>
      <c r="Q37" s="84">
        <f t="shared" ca="1" si="20"/>
        <v>0</v>
      </c>
      <c r="R37" s="84">
        <f t="shared" ca="1" si="21"/>
        <v>0</v>
      </c>
      <c r="S37" s="84">
        <f t="shared" ca="1" si="22"/>
        <v>0</v>
      </c>
      <c r="T37" s="84">
        <f t="shared" ca="1" si="23"/>
        <v>0</v>
      </c>
      <c r="U37" s="151">
        <v>0</v>
      </c>
      <c r="V37" s="152">
        <f t="shared" ca="1" si="24"/>
        <v>0</v>
      </c>
      <c r="Y37" s="153">
        <f t="shared" ca="1" si="25"/>
        <v>0</v>
      </c>
      <c r="Z37" s="153">
        <f t="shared" ca="1" si="26"/>
        <v>0</v>
      </c>
      <c r="AA37" s="153">
        <f t="shared" ca="1" si="27"/>
        <v>0</v>
      </c>
      <c r="AB37" s="153">
        <f t="shared" ca="1" si="28"/>
        <v>0</v>
      </c>
      <c r="AC37" s="153">
        <f t="shared" ca="1" si="29"/>
        <v>0</v>
      </c>
      <c r="AD37" s="153">
        <f t="shared" ca="1" si="30"/>
        <v>0</v>
      </c>
      <c r="AE37" s="153">
        <f t="shared" ca="1" si="31"/>
        <v>0</v>
      </c>
      <c r="AF37" s="153">
        <f t="shared" ca="1" si="32"/>
        <v>0</v>
      </c>
      <c r="AG37" s="153">
        <f t="shared" ca="1" si="33"/>
        <v>0</v>
      </c>
      <c r="AH37" s="154"/>
      <c r="AI37" s="155">
        <f t="shared" ca="1" si="34"/>
        <v>0</v>
      </c>
      <c r="AJ37" s="156"/>
      <c r="AM37" s="24" t="str">
        <f t="shared" ca="1" si="35"/>
        <v>0</v>
      </c>
      <c r="AN37" s="24" t="str">
        <f t="shared" ca="1" si="36"/>
        <v>0</v>
      </c>
    </row>
    <row r="38" spans="1:40">
      <c r="A38" s="11">
        <f t="shared" si="37"/>
        <v>6</v>
      </c>
      <c r="B38" s="146" t="s">
        <v>91</v>
      </c>
      <c r="C38" s="11"/>
      <c r="D38" s="147" t="s">
        <v>3</v>
      </c>
      <c r="E38" s="11"/>
      <c r="F38" s="148" t="s">
        <v>137</v>
      </c>
      <c r="G38" s="149" t="str">
        <f t="shared" si="13"/>
        <v>ManTech6ADSV-3-A-08Govt</v>
      </c>
      <c r="H38" s="149"/>
      <c r="I38" s="147" t="s">
        <v>31</v>
      </c>
      <c r="J38" s="84">
        <v>198.32</v>
      </c>
      <c r="K38" s="84">
        <f t="shared" ca="1" si="14"/>
        <v>207.68</v>
      </c>
      <c r="L38" s="84">
        <f t="shared" ca="1" si="15"/>
        <v>87.557887999999991</v>
      </c>
      <c r="M38" s="84">
        <f t="shared" ca="1" si="16"/>
        <v>0</v>
      </c>
      <c r="N38" s="84">
        <f t="shared" ca="1" si="17"/>
        <v>0</v>
      </c>
      <c r="O38" s="150">
        <f t="shared" si="18"/>
        <v>519.33333333333337</v>
      </c>
      <c r="P38" s="84">
        <f t="shared" ca="1" si="19"/>
        <v>0</v>
      </c>
      <c r="Q38" s="84">
        <f t="shared" ca="1" si="20"/>
        <v>75.673666461866674</v>
      </c>
      <c r="R38" s="84">
        <f t="shared" ca="1" si="21"/>
        <v>890.24488779520004</v>
      </c>
      <c r="S38" s="84">
        <f t="shared" ca="1" si="22"/>
        <v>133.53673316928001</v>
      </c>
      <c r="T38" s="84">
        <f t="shared" ca="1" si="23"/>
        <v>1023.78</v>
      </c>
      <c r="U38" s="151">
        <v>0</v>
      </c>
      <c r="V38" s="152">
        <f t="shared" ca="1" si="24"/>
        <v>0</v>
      </c>
      <c r="Y38" s="153">
        <f t="shared" ca="1" si="25"/>
        <v>0</v>
      </c>
      <c r="Z38" s="153">
        <f t="shared" ca="1" si="26"/>
        <v>0</v>
      </c>
      <c r="AA38" s="153">
        <f t="shared" ca="1" si="27"/>
        <v>0</v>
      </c>
      <c r="AB38" s="153">
        <f t="shared" ca="1" si="28"/>
        <v>0</v>
      </c>
      <c r="AC38" s="153">
        <f t="shared" ca="1" si="29"/>
        <v>0</v>
      </c>
      <c r="AD38" s="153">
        <f t="shared" ca="1" si="30"/>
        <v>0</v>
      </c>
      <c r="AE38" s="153">
        <f t="shared" ca="1" si="31"/>
        <v>0</v>
      </c>
      <c r="AF38" s="153">
        <f t="shared" ca="1" si="32"/>
        <v>0</v>
      </c>
      <c r="AG38" s="153">
        <f t="shared" ca="1" si="33"/>
        <v>0</v>
      </c>
      <c r="AH38" s="154"/>
      <c r="AI38" s="155">
        <f t="shared" ca="1" si="34"/>
        <v>0</v>
      </c>
      <c r="AJ38" s="156"/>
      <c r="AM38" s="24" t="str">
        <f t="shared" ca="1" si="35"/>
        <v>1</v>
      </c>
      <c r="AN38" s="24" t="str">
        <f t="shared" ca="1" si="36"/>
        <v>0</v>
      </c>
    </row>
    <row r="39" spans="1:40">
      <c r="A39" s="11">
        <f t="shared" si="37"/>
        <v>7</v>
      </c>
      <c r="B39" s="146" t="s">
        <v>92</v>
      </c>
      <c r="C39" s="11"/>
      <c r="D39" s="147" t="s">
        <v>3</v>
      </c>
      <c r="E39" s="11"/>
      <c r="F39" s="148" t="s">
        <v>159</v>
      </c>
      <c r="G39" s="149" t="str">
        <f t="shared" si="13"/>
        <v>ManTech7LOGS-3-A-11Govt</v>
      </c>
      <c r="H39" s="149"/>
      <c r="I39" s="147" t="s">
        <v>31</v>
      </c>
      <c r="J39" s="84">
        <v>285.83999999999997</v>
      </c>
      <c r="K39" s="84">
        <f t="shared" ca="1" si="14"/>
        <v>299.33</v>
      </c>
      <c r="L39" s="84">
        <f t="shared" ca="1" si="15"/>
        <v>126.19752799999999</v>
      </c>
      <c r="M39" s="84">
        <f t="shared" ca="1" si="16"/>
        <v>0</v>
      </c>
      <c r="N39" s="84">
        <f t="shared" ca="1" si="17"/>
        <v>0</v>
      </c>
      <c r="O39" s="150">
        <f t="shared" si="18"/>
        <v>519.33333333333337</v>
      </c>
      <c r="P39" s="84">
        <f t="shared" ca="1" si="19"/>
        <v>0</v>
      </c>
      <c r="Q39" s="84">
        <f t="shared" ca="1" si="20"/>
        <v>87.777574017866669</v>
      </c>
      <c r="R39" s="84">
        <f t="shared" ca="1" si="21"/>
        <v>1032.6384353512001</v>
      </c>
      <c r="S39" s="84">
        <f t="shared" ca="1" si="22"/>
        <v>154.89576530268002</v>
      </c>
      <c r="T39" s="84">
        <f t="shared" ca="1" si="23"/>
        <v>1187.53</v>
      </c>
      <c r="U39" s="151">
        <v>0</v>
      </c>
      <c r="V39" s="152">
        <f t="shared" ca="1" si="24"/>
        <v>0</v>
      </c>
      <c r="Y39" s="153">
        <f t="shared" ca="1" si="25"/>
        <v>0</v>
      </c>
      <c r="Z39" s="153">
        <f t="shared" ca="1" si="26"/>
        <v>0</v>
      </c>
      <c r="AA39" s="153">
        <f t="shared" ca="1" si="27"/>
        <v>0</v>
      </c>
      <c r="AB39" s="153">
        <f t="shared" ca="1" si="28"/>
        <v>0</v>
      </c>
      <c r="AC39" s="153">
        <f t="shared" ca="1" si="29"/>
        <v>0</v>
      </c>
      <c r="AD39" s="153">
        <f t="shared" ca="1" si="30"/>
        <v>0</v>
      </c>
      <c r="AE39" s="153">
        <f t="shared" ca="1" si="31"/>
        <v>0</v>
      </c>
      <c r="AF39" s="153">
        <f t="shared" ca="1" si="32"/>
        <v>0</v>
      </c>
      <c r="AG39" s="153">
        <f t="shared" ca="1" si="33"/>
        <v>0</v>
      </c>
      <c r="AH39" s="154"/>
      <c r="AI39" s="155">
        <f t="shared" ca="1" si="34"/>
        <v>0</v>
      </c>
      <c r="AJ39" s="156"/>
      <c r="AM39" s="24" t="str">
        <f t="shared" ca="1" si="35"/>
        <v>1</v>
      </c>
      <c r="AN39" s="24" t="str">
        <f t="shared" ca="1" si="36"/>
        <v>0</v>
      </c>
    </row>
    <row r="40" spans="1:40">
      <c r="A40" s="11">
        <f t="shared" si="37"/>
        <v>8</v>
      </c>
      <c r="B40" s="146" t="s">
        <v>93</v>
      </c>
      <c r="C40" s="11"/>
      <c r="D40" s="147" t="s">
        <v>3</v>
      </c>
      <c r="E40" s="11"/>
      <c r="F40" s="148" t="s">
        <v>160</v>
      </c>
      <c r="G40" s="149" t="str">
        <f t="shared" si="13"/>
        <v>ManTech8LOGS-3-A-08Govt</v>
      </c>
      <c r="H40" s="149"/>
      <c r="I40" s="147" t="s">
        <v>31</v>
      </c>
      <c r="J40" s="84">
        <v>187.36</v>
      </c>
      <c r="K40" s="84">
        <f t="shared" ca="1" si="14"/>
        <v>196.2</v>
      </c>
      <c r="L40" s="84">
        <f t="shared" ca="1" si="15"/>
        <v>82.717919999999992</v>
      </c>
      <c r="M40" s="84">
        <f t="shared" ca="1" si="16"/>
        <v>0</v>
      </c>
      <c r="N40" s="84">
        <f t="shared" ca="1" si="17"/>
        <v>0</v>
      </c>
      <c r="O40" s="150">
        <f t="shared" si="18"/>
        <v>519.33333333333337</v>
      </c>
      <c r="P40" s="84">
        <f t="shared" ca="1" si="19"/>
        <v>0</v>
      </c>
      <c r="Q40" s="84">
        <f t="shared" ca="1" si="20"/>
        <v>74.157541434666669</v>
      </c>
      <c r="R40" s="84">
        <f t="shared" ca="1" si="21"/>
        <v>872.40879476800001</v>
      </c>
      <c r="S40" s="84">
        <f t="shared" ca="1" si="22"/>
        <v>130.86131921519998</v>
      </c>
      <c r="T40" s="84">
        <f t="shared" ca="1" si="23"/>
        <v>1003.27</v>
      </c>
      <c r="U40" s="151">
        <v>0</v>
      </c>
      <c r="V40" s="152">
        <f t="shared" ca="1" si="24"/>
        <v>0</v>
      </c>
      <c r="Y40" s="153">
        <f t="shared" ca="1" si="25"/>
        <v>0</v>
      </c>
      <c r="Z40" s="153">
        <f t="shared" ca="1" si="26"/>
        <v>0</v>
      </c>
      <c r="AA40" s="153">
        <f t="shared" ca="1" si="27"/>
        <v>0</v>
      </c>
      <c r="AB40" s="153">
        <f t="shared" ca="1" si="28"/>
        <v>0</v>
      </c>
      <c r="AC40" s="153">
        <f t="shared" ca="1" si="29"/>
        <v>0</v>
      </c>
      <c r="AD40" s="153">
        <f t="shared" ca="1" si="30"/>
        <v>0</v>
      </c>
      <c r="AE40" s="153">
        <f t="shared" ca="1" si="31"/>
        <v>0</v>
      </c>
      <c r="AF40" s="153">
        <f t="shared" ca="1" si="32"/>
        <v>0</v>
      </c>
      <c r="AG40" s="153">
        <f t="shared" ca="1" si="33"/>
        <v>0</v>
      </c>
      <c r="AH40" s="154"/>
      <c r="AI40" s="155">
        <f t="shared" ca="1" si="34"/>
        <v>0</v>
      </c>
      <c r="AJ40" s="156"/>
      <c r="AM40" s="24" t="str">
        <f t="shared" ca="1" si="35"/>
        <v>1</v>
      </c>
      <c r="AN40" s="24" t="str">
        <f t="shared" ca="1" si="36"/>
        <v>0</v>
      </c>
    </row>
    <row r="41" spans="1:40">
      <c r="A41" s="11">
        <f t="shared" si="37"/>
        <v>9</v>
      </c>
      <c r="B41" s="146" t="s">
        <v>94</v>
      </c>
      <c r="C41" s="11"/>
      <c r="D41" s="147" t="s">
        <v>3</v>
      </c>
      <c r="E41" s="11"/>
      <c r="F41" s="148" t="s">
        <v>161</v>
      </c>
      <c r="G41" s="149" t="str">
        <f t="shared" si="13"/>
        <v>ManTech9FINA-3-A-11Govt</v>
      </c>
      <c r="H41" s="149"/>
      <c r="I41" s="147" t="s">
        <v>31</v>
      </c>
      <c r="J41" s="84">
        <v>0</v>
      </c>
      <c r="K41" s="84">
        <f t="shared" ca="1" si="14"/>
        <v>0</v>
      </c>
      <c r="L41" s="84">
        <f t="shared" ca="1" si="15"/>
        <v>0</v>
      </c>
      <c r="M41" s="84">
        <f t="shared" ca="1" si="16"/>
        <v>0</v>
      </c>
      <c r="N41" s="84">
        <f t="shared" ca="1" si="17"/>
        <v>0</v>
      </c>
      <c r="O41" s="150" t="str">
        <f t="shared" si="18"/>
        <v/>
      </c>
      <c r="P41" s="84">
        <f t="shared" ca="1" si="19"/>
        <v>0</v>
      </c>
      <c r="Q41" s="84">
        <f t="shared" ca="1" si="20"/>
        <v>0</v>
      </c>
      <c r="R41" s="84">
        <f t="shared" ca="1" si="21"/>
        <v>0</v>
      </c>
      <c r="S41" s="84">
        <f t="shared" ca="1" si="22"/>
        <v>0</v>
      </c>
      <c r="T41" s="84">
        <f t="shared" ca="1" si="23"/>
        <v>0</v>
      </c>
      <c r="U41" s="151">
        <v>0</v>
      </c>
      <c r="V41" s="152">
        <f t="shared" ca="1" si="24"/>
        <v>0</v>
      </c>
      <c r="Y41" s="153">
        <f t="shared" ca="1" si="25"/>
        <v>0</v>
      </c>
      <c r="Z41" s="153">
        <f t="shared" ca="1" si="26"/>
        <v>0</v>
      </c>
      <c r="AA41" s="153">
        <f t="shared" ca="1" si="27"/>
        <v>0</v>
      </c>
      <c r="AB41" s="153">
        <f t="shared" ca="1" si="28"/>
        <v>0</v>
      </c>
      <c r="AC41" s="153">
        <f t="shared" ca="1" si="29"/>
        <v>0</v>
      </c>
      <c r="AD41" s="153">
        <f t="shared" ca="1" si="30"/>
        <v>0</v>
      </c>
      <c r="AE41" s="153">
        <f t="shared" ca="1" si="31"/>
        <v>0</v>
      </c>
      <c r="AF41" s="153">
        <f t="shared" ca="1" si="32"/>
        <v>0</v>
      </c>
      <c r="AG41" s="153">
        <f t="shared" ca="1" si="33"/>
        <v>0</v>
      </c>
      <c r="AH41" s="154"/>
      <c r="AI41" s="155">
        <f t="shared" ca="1" si="34"/>
        <v>0</v>
      </c>
      <c r="AJ41" s="156"/>
      <c r="AM41" s="24" t="str">
        <f t="shared" ca="1" si="35"/>
        <v>0</v>
      </c>
      <c r="AN41" s="24" t="str">
        <f t="shared" ca="1" si="36"/>
        <v>0</v>
      </c>
    </row>
    <row r="42" spans="1:40">
      <c r="A42" s="11">
        <f t="shared" si="37"/>
        <v>10</v>
      </c>
      <c r="B42" s="146" t="s">
        <v>95</v>
      </c>
      <c r="C42" s="11"/>
      <c r="D42" s="147" t="s">
        <v>3</v>
      </c>
      <c r="E42" s="11"/>
      <c r="F42" s="148" t="s">
        <v>162</v>
      </c>
      <c r="G42" s="149" t="str">
        <f t="shared" si="13"/>
        <v>ManTech10FINA-3-A-08Govt</v>
      </c>
      <c r="H42" s="149"/>
      <c r="I42" s="147" t="s">
        <v>31</v>
      </c>
      <c r="J42" s="84">
        <v>198.8</v>
      </c>
      <c r="K42" s="84">
        <f t="shared" ca="1" si="14"/>
        <v>208.18</v>
      </c>
      <c r="L42" s="84">
        <f t="shared" ca="1" si="15"/>
        <v>87.768687999999997</v>
      </c>
      <c r="M42" s="84">
        <f t="shared" ca="1" si="16"/>
        <v>0</v>
      </c>
      <c r="N42" s="84">
        <f t="shared" ca="1" si="17"/>
        <v>0</v>
      </c>
      <c r="O42" s="150">
        <f t="shared" si="18"/>
        <v>519.33333333333337</v>
      </c>
      <c r="P42" s="84">
        <f t="shared" ca="1" si="19"/>
        <v>0</v>
      </c>
      <c r="Q42" s="84">
        <f t="shared" ca="1" si="20"/>
        <v>75.739699781866676</v>
      </c>
      <c r="R42" s="84">
        <f t="shared" ca="1" si="21"/>
        <v>891.02172111520008</v>
      </c>
      <c r="S42" s="84">
        <f t="shared" ca="1" si="22"/>
        <v>133.65325816728</v>
      </c>
      <c r="T42" s="84">
        <f t="shared" ca="1" si="23"/>
        <v>1024.67</v>
      </c>
      <c r="U42" s="151">
        <v>0</v>
      </c>
      <c r="V42" s="152">
        <f t="shared" ca="1" si="24"/>
        <v>0</v>
      </c>
      <c r="Y42" s="153">
        <f t="shared" ca="1" si="25"/>
        <v>0</v>
      </c>
      <c r="Z42" s="153">
        <f t="shared" ca="1" si="26"/>
        <v>0</v>
      </c>
      <c r="AA42" s="153">
        <f t="shared" ca="1" si="27"/>
        <v>0</v>
      </c>
      <c r="AB42" s="153">
        <f t="shared" ca="1" si="28"/>
        <v>0</v>
      </c>
      <c r="AC42" s="153">
        <f t="shared" ca="1" si="29"/>
        <v>0</v>
      </c>
      <c r="AD42" s="153">
        <f t="shared" ca="1" si="30"/>
        <v>0</v>
      </c>
      <c r="AE42" s="153">
        <f t="shared" ca="1" si="31"/>
        <v>0</v>
      </c>
      <c r="AF42" s="153">
        <f t="shared" ca="1" si="32"/>
        <v>0</v>
      </c>
      <c r="AG42" s="153">
        <f t="shared" ca="1" si="33"/>
        <v>0</v>
      </c>
      <c r="AH42" s="154"/>
      <c r="AI42" s="155">
        <f t="shared" ca="1" si="34"/>
        <v>0</v>
      </c>
      <c r="AJ42" s="156"/>
      <c r="AM42" s="24" t="str">
        <f t="shared" ca="1" si="35"/>
        <v>1</v>
      </c>
      <c r="AN42" s="24" t="str">
        <f t="shared" ca="1" si="36"/>
        <v>0</v>
      </c>
    </row>
    <row r="43" spans="1:40">
      <c r="A43" s="11">
        <f t="shared" si="37"/>
        <v>11</v>
      </c>
      <c r="B43" s="146" t="s">
        <v>96</v>
      </c>
      <c r="C43" s="11"/>
      <c r="D43" s="147" t="s">
        <v>3</v>
      </c>
      <c r="E43" s="11"/>
      <c r="F43" s="148" t="s">
        <v>163</v>
      </c>
      <c r="G43" s="149" t="str">
        <f t="shared" si="13"/>
        <v>ManTech11GART-3-A-11Govt</v>
      </c>
      <c r="H43" s="149"/>
      <c r="I43" s="147" t="s">
        <v>31</v>
      </c>
      <c r="J43" s="84">
        <v>308.8</v>
      </c>
      <c r="K43" s="84">
        <f t="shared" ca="1" si="14"/>
        <v>323.38</v>
      </c>
      <c r="L43" s="84">
        <f t="shared" ca="1" si="15"/>
        <v>136.337008</v>
      </c>
      <c r="M43" s="84">
        <f t="shared" ca="1" si="16"/>
        <v>0</v>
      </c>
      <c r="N43" s="84">
        <f t="shared" ca="1" si="17"/>
        <v>0</v>
      </c>
      <c r="O43" s="150">
        <f t="shared" si="18"/>
        <v>519.33333333333337</v>
      </c>
      <c r="P43" s="84">
        <f t="shared" ca="1" si="19"/>
        <v>0</v>
      </c>
      <c r="Q43" s="84">
        <f t="shared" ca="1" si="20"/>
        <v>90.953776709866659</v>
      </c>
      <c r="R43" s="84">
        <f t="shared" ca="1" si="21"/>
        <v>1070.0041180431999</v>
      </c>
      <c r="S43" s="84">
        <f t="shared" ca="1" si="22"/>
        <v>160.50061770647997</v>
      </c>
      <c r="T43" s="84">
        <f t="shared" ca="1" si="23"/>
        <v>1230.5</v>
      </c>
      <c r="U43" s="151">
        <v>0</v>
      </c>
      <c r="V43" s="152">
        <f t="shared" ca="1" si="24"/>
        <v>0</v>
      </c>
      <c r="Y43" s="153">
        <f t="shared" ca="1" si="25"/>
        <v>0</v>
      </c>
      <c r="Z43" s="153">
        <f t="shared" ca="1" si="26"/>
        <v>0</v>
      </c>
      <c r="AA43" s="153">
        <f t="shared" ca="1" si="27"/>
        <v>0</v>
      </c>
      <c r="AB43" s="153">
        <f t="shared" ca="1" si="28"/>
        <v>0</v>
      </c>
      <c r="AC43" s="153">
        <f t="shared" ca="1" si="29"/>
        <v>0</v>
      </c>
      <c r="AD43" s="153">
        <f t="shared" ca="1" si="30"/>
        <v>0</v>
      </c>
      <c r="AE43" s="153">
        <f t="shared" ca="1" si="31"/>
        <v>0</v>
      </c>
      <c r="AF43" s="153">
        <f t="shared" ca="1" si="32"/>
        <v>0</v>
      </c>
      <c r="AG43" s="153">
        <f t="shared" ca="1" si="33"/>
        <v>0</v>
      </c>
      <c r="AH43" s="154"/>
      <c r="AI43" s="155">
        <f t="shared" ca="1" si="34"/>
        <v>0</v>
      </c>
      <c r="AJ43" s="156"/>
      <c r="AM43" s="24" t="str">
        <f t="shared" ca="1" si="35"/>
        <v>1</v>
      </c>
      <c r="AN43" s="24" t="str">
        <f t="shared" ca="1" si="36"/>
        <v>0</v>
      </c>
    </row>
    <row r="44" spans="1:40">
      <c r="A44" s="11">
        <f t="shared" si="37"/>
        <v>12</v>
      </c>
      <c r="B44" s="146" t="s">
        <v>97</v>
      </c>
      <c r="C44" s="11"/>
      <c r="D44" s="147" t="s">
        <v>3</v>
      </c>
      <c r="E44" s="11"/>
      <c r="F44" s="148" t="s">
        <v>164</v>
      </c>
      <c r="G44" s="149" t="str">
        <f t="shared" si="13"/>
        <v>ManTech12GART-3-A-08Govt</v>
      </c>
      <c r="H44" s="149"/>
      <c r="I44" s="147" t="s">
        <v>31</v>
      </c>
      <c r="J44" s="84">
        <v>201.52</v>
      </c>
      <c r="K44" s="84">
        <f t="shared" ca="1" si="14"/>
        <v>211.03</v>
      </c>
      <c r="L44" s="84">
        <f t="shared" ca="1" si="15"/>
        <v>88.970247999999998</v>
      </c>
      <c r="M44" s="84">
        <f t="shared" ca="1" si="16"/>
        <v>0</v>
      </c>
      <c r="N44" s="84">
        <f t="shared" ca="1" si="17"/>
        <v>0</v>
      </c>
      <c r="O44" s="150">
        <f t="shared" si="18"/>
        <v>519.33333333333337</v>
      </c>
      <c r="P44" s="84">
        <f t="shared" ca="1" si="19"/>
        <v>0</v>
      </c>
      <c r="Q44" s="84">
        <f t="shared" ca="1" si="20"/>
        <v>76.116089705866656</v>
      </c>
      <c r="R44" s="84">
        <f t="shared" ca="1" si="21"/>
        <v>895.44967103919998</v>
      </c>
      <c r="S44" s="84">
        <f t="shared" ca="1" si="22"/>
        <v>134.31745065587998</v>
      </c>
      <c r="T44" s="84">
        <f t="shared" ca="1" si="23"/>
        <v>1029.77</v>
      </c>
      <c r="U44" s="151">
        <v>0</v>
      </c>
      <c r="V44" s="152">
        <f t="shared" ca="1" si="24"/>
        <v>0</v>
      </c>
      <c r="Y44" s="153">
        <f t="shared" ca="1" si="25"/>
        <v>0</v>
      </c>
      <c r="Z44" s="153">
        <f t="shared" ca="1" si="26"/>
        <v>0</v>
      </c>
      <c r="AA44" s="153">
        <f t="shared" ca="1" si="27"/>
        <v>0</v>
      </c>
      <c r="AB44" s="153">
        <f t="shared" ca="1" si="28"/>
        <v>0</v>
      </c>
      <c r="AC44" s="153">
        <f t="shared" ca="1" si="29"/>
        <v>0</v>
      </c>
      <c r="AD44" s="153">
        <f t="shared" ca="1" si="30"/>
        <v>0</v>
      </c>
      <c r="AE44" s="153">
        <f t="shared" ca="1" si="31"/>
        <v>0</v>
      </c>
      <c r="AF44" s="153">
        <f t="shared" ca="1" si="32"/>
        <v>0</v>
      </c>
      <c r="AG44" s="153">
        <f t="shared" ca="1" si="33"/>
        <v>0</v>
      </c>
      <c r="AH44" s="154"/>
      <c r="AI44" s="155">
        <f t="shared" ca="1" si="34"/>
        <v>0</v>
      </c>
      <c r="AJ44" s="156"/>
      <c r="AM44" s="24" t="str">
        <f t="shared" ca="1" si="35"/>
        <v>1</v>
      </c>
      <c r="AN44" s="24" t="str">
        <f t="shared" ca="1" si="36"/>
        <v>0</v>
      </c>
    </row>
    <row r="45" spans="1:40">
      <c r="A45" s="11">
        <f t="shared" si="37"/>
        <v>13</v>
      </c>
      <c r="B45" s="146" t="s">
        <v>98</v>
      </c>
      <c r="C45" s="11"/>
      <c r="D45" s="147" t="s">
        <v>3</v>
      </c>
      <c r="E45" s="11"/>
      <c r="F45" s="148" t="s">
        <v>163</v>
      </c>
      <c r="G45" s="149" t="str">
        <f t="shared" si="13"/>
        <v>ManTech13GART-3-A-11Govt</v>
      </c>
      <c r="H45" s="149"/>
      <c r="I45" s="147" t="s">
        <v>31</v>
      </c>
      <c r="J45" s="84">
        <v>308.8</v>
      </c>
      <c r="K45" s="84">
        <f t="shared" ca="1" si="14"/>
        <v>323.38</v>
      </c>
      <c r="L45" s="84">
        <f t="shared" ca="1" si="15"/>
        <v>136.337008</v>
      </c>
      <c r="M45" s="84">
        <f t="shared" ca="1" si="16"/>
        <v>0</v>
      </c>
      <c r="N45" s="84">
        <f t="shared" ca="1" si="17"/>
        <v>0</v>
      </c>
      <c r="O45" s="150">
        <f t="shared" si="18"/>
        <v>519.33333333333337</v>
      </c>
      <c r="P45" s="84">
        <f t="shared" ca="1" si="19"/>
        <v>0</v>
      </c>
      <c r="Q45" s="84">
        <f t="shared" ca="1" si="20"/>
        <v>90.953776709866659</v>
      </c>
      <c r="R45" s="84">
        <f t="shared" ca="1" si="21"/>
        <v>1070.0041180431999</v>
      </c>
      <c r="S45" s="84">
        <f t="shared" ca="1" si="22"/>
        <v>160.50061770647997</v>
      </c>
      <c r="T45" s="84">
        <f t="shared" ca="1" si="23"/>
        <v>1230.5</v>
      </c>
      <c r="U45" s="151">
        <v>0</v>
      </c>
      <c r="V45" s="152">
        <f t="shared" ca="1" si="24"/>
        <v>0</v>
      </c>
      <c r="Y45" s="153">
        <f t="shared" ca="1" si="25"/>
        <v>0</v>
      </c>
      <c r="Z45" s="153">
        <f t="shared" ca="1" si="26"/>
        <v>0</v>
      </c>
      <c r="AA45" s="153">
        <f t="shared" ca="1" si="27"/>
        <v>0</v>
      </c>
      <c r="AB45" s="153">
        <f t="shared" ca="1" si="28"/>
        <v>0</v>
      </c>
      <c r="AC45" s="153">
        <f t="shared" ca="1" si="29"/>
        <v>0</v>
      </c>
      <c r="AD45" s="153">
        <f t="shared" ca="1" si="30"/>
        <v>0</v>
      </c>
      <c r="AE45" s="153">
        <f t="shared" ca="1" si="31"/>
        <v>0</v>
      </c>
      <c r="AF45" s="153">
        <f t="shared" ca="1" si="32"/>
        <v>0</v>
      </c>
      <c r="AG45" s="153">
        <f t="shared" ca="1" si="33"/>
        <v>0</v>
      </c>
      <c r="AH45" s="154"/>
      <c r="AI45" s="155">
        <f t="shared" ca="1" si="34"/>
        <v>0</v>
      </c>
      <c r="AJ45" s="156"/>
      <c r="AM45" s="24" t="str">
        <f t="shared" ca="1" si="35"/>
        <v>1</v>
      </c>
      <c r="AN45" s="24" t="str">
        <f t="shared" ca="1" si="36"/>
        <v>0</v>
      </c>
    </row>
    <row r="46" spans="1:40">
      <c r="A46" s="11">
        <f t="shared" si="37"/>
        <v>14</v>
      </c>
      <c r="B46" s="146" t="s">
        <v>99</v>
      </c>
      <c r="C46" s="11"/>
      <c r="D46" s="147" t="s">
        <v>3</v>
      </c>
      <c r="E46" s="11"/>
      <c r="F46" s="148" t="s">
        <v>164</v>
      </c>
      <c r="G46" s="149" t="str">
        <f t="shared" si="13"/>
        <v>ManTech14GART-3-A-08Govt</v>
      </c>
      <c r="H46" s="149"/>
      <c r="I46" s="147" t="s">
        <v>31</v>
      </c>
      <c r="J46" s="84">
        <v>201.52</v>
      </c>
      <c r="K46" s="84">
        <f t="shared" ca="1" si="14"/>
        <v>211.03</v>
      </c>
      <c r="L46" s="84">
        <f t="shared" ca="1" si="15"/>
        <v>88.970247999999998</v>
      </c>
      <c r="M46" s="84">
        <f t="shared" ca="1" si="16"/>
        <v>0</v>
      </c>
      <c r="N46" s="84">
        <f t="shared" ca="1" si="17"/>
        <v>0</v>
      </c>
      <c r="O46" s="150">
        <f t="shared" si="18"/>
        <v>519.33333333333337</v>
      </c>
      <c r="P46" s="84">
        <f t="shared" ca="1" si="19"/>
        <v>0</v>
      </c>
      <c r="Q46" s="84">
        <f t="shared" ca="1" si="20"/>
        <v>76.116089705866656</v>
      </c>
      <c r="R46" s="84">
        <f t="shared" ca="1" si="21"/>
        <v>895.44967103919998</v>
      </c>
      <c r="S46" s="84">
        <f t="shared" ca="1" si="22"/>
        <v>134.31745065587998</v>
      </c>
      <c r="T46" s="84">
        <f t="shared" ca="1" si="23"/>
        <v>1029.77</v>
      </c>
      <c r="U46" s="151">
        <v>0</v>
      </c>
      <c r="V46" s="152">
        <f t="shared" ca="1" si="24"/>
        <v>0</v>
      </c>
      <c r="Y46" s="153">
        <f t="shared" ca="1" si="25"/>
        <v>0</v>
      </c>
      <c r="Z46" s="153">
        <f t="shared" ca="1" si="26"/>
        <v>0</v>
      </c>
      <c r="AA46" s="153">
        <f t="shared" ca="1" si="27"/>
        <v>0</v>
      </c>
      <c r="AB46" s="153">
        <f t="shared" ca="1" si="28"/>
        <v>0</v>
      </c>
      <c r="AC46" s="153">
        <f t="shared" ca="1" si="29"/>
        <v>0</v>
      </c>
      <c r="AD46" s="153">
        <f t="shared" ca="1" si="30"/>
        <v>0</v>
      </c>
      <c r="AE46" s="153">
        <f t="shared" ca="1" si="31"/>
        <v>0</v>
      </c>
      <c r="AF46" s="153">
        <f t="shared" ca="1" si="32"/>
        <v>0</v>
      </c>
      <c r="AG46" s="153">
        <f t="shared" ca="1" si="33"/>
        <v>0</v>
      </c>
      <c r="AH46" s="154"/>
      <c r="AI46" s="155">
        <f t="shared" ca="1" si="34"/>
        <v>0</v>
      </c>
      <c r="AJ46" s="156"/>
      <c r="AM46" s="24" t="str">
        <f t="shared" ca="1" si="35"/>
        <v>1</v>
      </c>
      <c r="AN46" s="24" t="str">
        <f t="shared" ca="1" si="36"/>
        <v>0</v>
      </c>
    </row>
    <row r="47" spans="1:40">
      <c r="A47" s="11">
        <f t="shared" si="37"/>
        <v>15</v>
      </c>
      <c r="B47" s="146" t="s">
        <v>100</v>
      </c>
      <c r="C47" s="11"/>
      <c r="D47" s="147" t="s">
        <v>3</v>
      </c>
      <c r="E47" s="11"/>
      <c r="F47" s="148" t="s">
        <v>165</v>
      </c>
      <c r="G47" s="149" t="str">
        <f t="shared" si="13"/>
        <v>ManTech15FACI-3-A-11Govt</v>
      </c>
      <c r="H47" s="149"/>
      <c r="I47" s="147" t="s">
        <v>31</v>
      </c>
      <c r="J47" s="84">
        <v>324.95999999999998</v>
      </c>
      <c r="K47" s="84">
        <f t="shared" ca="1" si="14"/>
        <v>340.3</v>
      </c>
      <c r="L47" s="84">
        <f t="shared" ca="1" si="15"/>
        <v>143.47048000000001</v>
      </c>
      <c r="M47" s="84">
        <f t="shared" ca="1" si="16"/>
        <v>0</v>
      </c>
      <c r="N47" s="84">
        <f t="shared" ca="1" si="17"/>
        <v>0</v>
      </c>
      <c r="O47" s="150">
        <f t="shared" si="18"/>
        <v>519.33333333333337</v>
      </c>
      <c r="P47" s="84">
        <f t="shared" ca="1" si="19"/>
        <v>0</v>
      </c>
      <c r="Q47" s="84">
        <f t="shared" ca="1" si="20"/>
        <v>93.188344258666675</v>
      </c>
      <c r="R47" s="84">
        <f t="shared" ca="1" si="21"/>
        <v>1096.292157592</v>
      </c>
      <c r="S47" s="84">
        <f t="shared" ca="1" si="22"/>
        <v>164.44382363879998</v>
      </c>
      <c r="T47" s="84">
        <f t="shared" ca="1" si="23"/>
        <v>1260.74</v>
      </c>
      <c r="U47" s="151">
        <v>0</v>
      </c>
      <c r="V47" s="152">
        <f t="shared" ca="1" si="24"/>
        <v>0</v>
      </c>
      <c r="Y47" s="153">
        <f t="shared" ca="1" si="25"/>
        <v>0</v>
      </c>
      <c r="Z47" s="153">
        <f t="shared" ca="1" si="26"/>
        <v>0</v>
      </c>
      <c r="AA47" s="153">
        <f t="shared" ca="1" si="27"/>
        <v>0</v>
      </c>
      <c r="AB47" s="153">
        <f t="shared" ca="1" si="28"/>
        <v>0</v>
      </c>
      <c r="AC47" s="153">
        <f t="shared" ca="1" si="29"/>
        <v>0</v>
      </c>
      <c r="AD47" s="153">
        <f t="shared" ca="1" si="30"/>
        <v>0</v>
      </c>
      <c r="AE47" s="153">
        <f t="shared" ca="1" si="31"/>
        <v>0</v>
      </c>
      <c r="AF47" s="153">
        <f t="shared" ca="1" si="32"/>
        <v>0</v>
      </c>
      <c r="AG47" s="153">
        <f t="shared" ca="1" si="33"/>
        <v>0</v>
      </c>
      <c r="AH47" s="154"/>
      <c r="AI47" s="155">
        <f t="shared" ca="1" si="34"/>
        <v>0</v>
      </c>
      <c r="AJ47" s="156"/>
      <c r="AM47" s="24" t="str">
        <f t="shared" ca="1" si="35"/>
        <v>1</v>
      </c>
      <c r="AN47" s="24" t="str">
        <f t="shared" ca="1" si="36"/>
        <v>0</v>
      </c>
    </row>
    <row r="48" spans="1:40">
      <c r="A48" s="11">
        <f t="shared" si="37"/>
        <v>16</v>
      </c>
      <c r="B48" s="146" t="s">
        <v>101</v>
      </c>
      <c r="C48" s="11"/>
      <c r="D48" s="147" t="s">
        <v>3</v>
      </c>
      <c r="E48" s="11"/>
      <c r="F48" s="148" t="s">
        <v>166</v>
      </c>
      <c r="G48" s="149" t="str">
        <f t="shared" si="13"/>
        <v>ManTech16FACI-3-A-08Govt</v>
      </c>
      <c r="H48" s="149"/>
      <c r="I48" s="147" t="s">
        <v>31</v>
      </c>
      <c r="J48" s="84">
        <v>206.4</v>
      </c>
      <c r="K48" s="84">
        <f t="shared" ca="1" si="14"/>
        <v>216.14</v>
      </c>
      <c r="L48" s="84">
        <f t="shared" ca="1" si="15"/>
        <v>91.124623999999983</v>
      </c>
      <c r="M48" s="84">
        <f t="shared" ca="1" si="16"/>
        <v>0</v>
      </c>
      <c r="N48" s="84">
        <f t="shared" ca="1" si="17"/>
        <v>0</v>
      </c>
      <c r="O48" s="150">
        <f t="shared" si="18"/>
        <v>519.33333333333337</v>
      </c>
      <c r="P48" s="84">
        <f t="shared" ca="1" si="19"/>
        <v>0</v>
      </c>
      <c r="Q48" s="84">
        <f t="shared" ca="1" si="20"/>
        <v>76.790950236266667</v>
      </c>
      <c r="R48" s="84">
        <f t="shared" ca="1" si="21"/>
        <v>903.38890756960006</v>
      </c>
      <c r="S48" s="84">
        <f t="shared" ca="1" si="22"/>
        <v>135.50833613544</v>
      </c>
      <c r="T48" s="84">
        <f t="shared" ca="1" si="23"/>
        <v>1038.9000000000001</v>
      </c>
      <c r="U48" s="151">
        <v>0</v>
      </c>
      <c r="V48" s="152">
        <f t="shared" ca="1" si="24"/>
        <v>0</v>
      </c>
      <c r="Y48" s="153">
        <f t="shared" ca="1" si="25"/>
        <v>0</v>
      </c>
      <c r="Z48" s="153">
        <f t="shared" ca="1" si="26"/>
        <v>0</v>
      </c>
      <c r="AA48" s="153">
        <f t="shared" ca="1" si="27"/>
        <v>0</v>
      </c>
      <c r="AB48" s="153">
        <f t="shared" ca="1" si="28"/>
        <v>0</v>
      </c>
      <c r="AC48" s="153">
        <f t="shared" ca="1" si="29"/>
        <v>0</v>
      </c>
      <c r="AD48" s="153">
        <f t="shared" ca="1" si="30"/>
        <v>0</v>
      </c>
      <c r="AE48" s="153">
        <f t="shared" ca="1" si="31"/>
        <v>0</v>
      </c>
      <c r="AF48" s="153">
        <f t="shared" ca="1" si="32"/>
        <v>0</v>
      </c>
      <c r="AG48" s="153">
        <f t="shared" ca="1" si="33"/>
        <v>0</v>
      </c>
      <c r="AH48" s="154"/>
      <c r="AI48" s="155">
        <f t="shared" ca="1" si="34"/>
        <v>0</v>
      </c>
      <c r="AJ48" s="156"/>
      <c r="AM48" s="24" t="str">
        <f t="shared" ca="1" si="35"/>
        <v>1</v>
      </c>
      <c r="AN48" s="24" t="str">
        <f t="shared" ca="1" si="36"/>
        <v>0</v>
      </c>
    </row>
    <row r="49" spans="1:40">
      <c r="A49" s="11">
        <f t="shared" si="37"/>
        <v>17</v>
      </c>
      <c r="B49" s="146" t="s">
        <v>102</v>
      </c>
      <c r="C49" s="11"/>
      <c r="D49" s="147" t="s">
        <v>3</v>
      </c>
      <c r="E49" s="11"/>
      <c r="F49" s="148" t="s">
        <v>158</v>
      </c>
      <c r="G49" s="149" t="str">
        <f t="shared" si="13"/>
        <v>ManTech17ADSV-3-A-11Govt</v>
      </c>
      <c r="H49" s="149"/>
      <c r="I49" s="147" t="s">
        <v>31</v>
      </c>
      <c r="J49" s="84">
        <v>0</v>
      </c>
      <c r="K49" s="84">
        <f t="shared" ca="1" si="14"/>
        <v>0</v>
      </c>
      <c r="L49" s="84">
        <f t="shared" ca="1" si="15"/>
        <v>0</v>
      </c>
      <c r="M49" s="84">
        <f t="shared" ca="1" si="16"/>
        <v>0</v>
      </c>
      <c r="N49" s="84">
        <f t="shared" ca="1" si="17"/>
        <v>0</v>
      </c>
      <c r="O49" s="150" t="str">
        <f t="shared" si="18"/>
        <v/>
      </c>
      <c r="P49" s="84">
        <f t="shared" ca="1" si="19"/>
        <v>0</v>
      </c>
      <c r="Q49" s="84">
        <f t="shared" ca="1" si="20"/>
        <v>0</v>
      </c>
      <c r="R49" s="84">
        <f t="shared" ca="1" si="21"/>
        <v>0</v>
      </c>
      <c r="S49" s="84">
        <f t="shared" ca="1" si="22"/>
        <v>0</v>
      </c>
      <c r="T49" s="84">
        <f t="shared" ca="1" si="23"/>
        <v>0</v>
      </c>
      <c r="U49" s="151">
        <v>0</v>
      </c>
      <c r="V49" s="152">
        <f t="shared" ca="1" si="24"/>
        <v>0</v>
      </c>
      <c r="Y49" s="153">
        <f t="shared" ca="1" si="25"/>
        <v>0</v>
      </c>
      <c r="Z49" s="153">
        <f t="shared" ca="1" si="26"/>
        <v>0</v>
      </c>
      <c r="AA49" s="153">
        <f t="shared" ca="1" si="27"/>
        <v>0</v>
      </c>
      <c r="AB49" s="153">
        <f t="shared" ca="1" si="28"/>
        <v>0</v>
      </c>
      <c r="AC49" s="153">
        <f t="shared" ca="1" si="29"/>
        <v>0</v>
      </c>
      <c r="AD49" s="153">
        <f t="shared" ca="1" si="30"/>
        <v>0</v>
      </c>
      <c r="AE49" s="153">
        <f t="shared" ca="1" si="31"/>
        <v>0</v>
      </c>
      <c r="AF49" s="153">
        <f t="shared" ca="1" si="32"/>
        <v>0</v>
      </c>
      <c r="AG49" s="153">
        <f t="shared" ca="1" si="33"/>
        <v>0</v>
      </c>
      <c r="AH49" s="154"/>
      <c r="AI49" s="155">
        <f t="shared" ca="1" si="34"/>
        <v>0</v>
      </c>
      <c r="AJ49" s="156"/>
      <c r="AM49" s="24" t="str">
        <f t="shared" ca="1" si="35"/>
        <v>0</v>
      </c>
      <c r="AN49" s="24" t="str">
        <f t="shared" ca="1" si="36"/>
        <v>0</v>
      </c>
    </row>
    <row r="50" spans="1:40">
      <c r="A50" s="11">
        <f t="shared" si="37"/>
        <v>18</v>
      </c>
      <c r="B50" s="146" t="s">
        <v>103</v>
      </c>
      <c r="C50" s="11"/>
      <c r="D50" s="147" t="s">
        <v>3</v>
      </c>
      <c r="E50" s="11"/>
      <c r="F50" s="148" t="s">
        <v>158</v>
      </c>
      <c r="G50" s="149" t="str">
        <f t="shared" si="13"/>
        <v>ManTech18ADSV-3-A-11Govt</v>
      </c>
      <c r="H50" s="149"/>
      <c r="I50" s="147" t="s">
        <v>31</v>
      </c>
      <c r="J50" s="84">
        <v>0</v>
      </c>
      <c r="K50" s="84">
        <f t="shared" ca="1" si="14"/>
        <v>0</v>
      </c>
      <c r="L50" s="84">
        <f t="shared" ca="1" si="15"/>
        <v>0</v>
      </c>
      <c r="M50" s="84">
        <f t="shared" ca="1" si="16"/>
        <v>0</v>
      </c>
      <c r="N50" s="84">
        <f t="shared" ca="1" si="17"/>
        <v>0</v>
      </c>
      <c r="O50" s="150" t="str">
        <f t="shared" si="18"/>
        <v/>
      </c>
      <c r="P50" s="84">
        <f t="shared" ca="1" si="19"/>
        <v>0</v>
      </c>
      <c r="Q50" s="84">
        <f t="shared" ca="1" si="20"/>
        <v>0</v>
      </c>
      <c r="R50" s="84">
        <f t="shared" ca="1" si="21"/>
        <v>0</v>
      </c>
      <c r="S50" s="84">
        <f t="shared" ca="1" si="22"/>
        <v>0</v>
      </c>
      <c r="T50" s="84">
        <f t="shared" ca="1" si="23"/>
        <v>0</v>
      </c>
      <c r="U50" s="151">
        <v>0</v>
      </c>
      <c r="V50" s="152">
        <f t="shared" ca="1" si="24"/>
        <v>0</v>
      </c>
      <c r="Y50" s="153">
        <f t="shared" ca="1" si="25"/>
        <v>0</v>
      </c>
      <c r="Z50" s="153">
        <f t="shared" ca="1" si="26"/>
        <v>0</v>
      </c>
      <c r="AA50" s="153">
        <f t="shared" ca="1" si="27"/>
        <v>0</v>
      </c>
      <c r="AB50" s="153">
        <f t="shared" ca="1" si="28"/>
        <v>0</v>
      </c>
      <c r="AC50" s="153">
        <f t="shared" ca="1" si="29"/>
        <v>0</v>
      </c>
      <c r="AD50" s="153">
        <f t="shared" ca="1" si="30"/>
        <v>0</v>
      </c>
      <c r="AE50" s="153">
        <f t="shared" ca="1" si="31"/>
        <v>0</v>
      </c>
      <c r="AF50" s="153">
        <f t="shared" ca="1" si="32"/>
        <v>0</v>
      </c>
      <c r="AG50" s="153">
        <f t="shared" ca="1" si="33"/>
        <v>0</v>
      </c>
      <c r="AH50" s="154"/>
      <c r="AI50" s="155">
        <f t="shared" ca="1" si="34"/>
        <v>0</v>
      </c>
      <c r="AJ50" s="156"/>
      <c r="AM50" s="24" t="str">
        <f t="shared" ca="1" si="35"/>
        <v>0</v>
      </c>
      <c r="AN50" s="24" t="str">
        <f t="shared" ca="1" si="36"/>
        <v>0</v>
      </c>
    </row>
    <row r="51" spans="1:40">
      <c r="A51" s="11">
        <f t="shared" si="37"/>
        <v>19</v>
      </c>
      <c r="B51" s="146" t="s">
        <v>104</v>
      </c>
      <c r="C51" s="11"/>
      <c r="D51" s="147" t="s">
        <v>3</v>
      </c>
      <c r="E51" s="11"/>
      <c r="F51" s="148" t="s">
        <v>137</v>
      </c>
      <c r="G51" s="149" t="str">
        <f t="shared" si="13"/>
        <v>ManTech19ADSV-3-A-08Govt</v>
      </c>
      <c r="H51" s="149"/>
      <c r="I51" s="147" t="s">
        <v>31</v>
      </c>
      <c r="J51" s="84">
        <v>198.32</v>
      </c>
      <c r="K51" s="84">
        <f t="shared" ca="1" si="14"/>
        <v>207.68</v>
      </c>
      <c r="L51" s="84">
        <f t="shared" ca="1" si="15"/>
        <v>87.557887999999991</v>
      </c>
      <c r="M51" s="84">
        <f t="shared" ca="1" si="16"/>
        <v>0</v>
      </c>
      <c r="N51" s="84">
        <f t="shared" ca="1" si="17"/>
        <v>0</v>
      </c>
      <c r="O51" s="150">
        <f t="shared" si="18"/>
        <v>519.33333333333337</v>
      </c>
      <c r="P51" s="84">
        <f t="shared" ca="1" si="19"/>
        <v>0</v>
      </c>
      <c r="Q51" s="84">
        <f t="shared" ca="1" si="20"/>
        <v>75.673666461866674</v>
      </c>
      <c r="R51" s="84">
        <f t="shared" ca="1" si="21"/>
        <v>890.24488779520004</v>
      </c>
      <c r="S51" s="84">
        <f t="shared" ca="1" si="22"/>
        <v>133.53673316928001</v>
      </c>
      <c r="T51" s="84">
        <f t="shared" ca="1" si="23"/>
        <v>1023.78</v>
      </c>
      <c r="U51" s="151">
        <v>0</v>
      </c>
      <c r="V51" s="152">
        <f t="shared" ca="1" si="24"/>
        <v>0</v>
      </c>
      <c r="Y51" s="153">
        <f t="shared" ca="1" si="25"/>
        <v>0</v>
      </c>
      <c r="Z51" s="153">
        <f t="shared" ca="1" si="26"/>
        <v>0</v>
      </c>
      <c r="AA51" s="153">
        <f t="shared" ca="1" si="27"/>
        <v>0</v>
      </c>
      <c r="AB51" s="153">
        <f t="shared" ca="1" si="28"/>
        <v>0</v>
      </c>
      <c r="AC51" s="153">
        <f t="shared" ca="1" si="29"/>
        <v>0</v>
      </c>
      <c r="AD51" s="153">
        <f t="shared" ca="1" si="30"/>
        <v>0</v>
      </c>
      <c r="AE51" s="153">
        <f t="shared" ca="1" si="31"/>
        <v>0</v>
      </c>
      <c r="AF51" s="153">
        <f t="shared" ca="1" si="32"/>
        <v>0</v>
      </c>
      <c r="AG51" s="153">
        <f t="shared" ca="1" si="33"/>
        <v>0</v>
      </c>
      <c r="AH51" s="154"/>
      <c r="AI51" s="155">
        <f t="shared" ca="1" si="34"/>
        <v>0</v>
      </c>
      <c r="AJ51" s="156"/>
      <c r="AM51" s="24" t="str">
        <f t="shared" ca="1" si="35"/>
        <v>1</v>
      </c>
      <c r="AN51" s="24" t="str">
        <f t="shared" ca="1" si="36"/>
        <v>0</v>
      </c>
    </row>
    <row r="52" spans="1:40">
      <c r="A52" s="11">
        <f t="shared" si="37"/>
        <v>20</v>
      </c>
      <c r="B52" s="146" t="s">
        <v>105</v>
      </c>
      <c r="C52" s="11"/>
      <c r="D52" s="147" t="s">
        <v>3</v>
      </c>
      <c r="E52" s="11"/>
      <c r="F52" s="148" t="s">
        <v>167</v>
      </c>
      <c r="G52" s="149" t="str">
        <f t="shared" si="13"/>
        <v>ManTech20ADSV-3-A-02Govt</v>
      </c>
      <c r="H52" s="149"/>
      <c r="I52" s="147" t="s">
        <v>31</v>
      </c>
      <c r="J52" s="84">
        <v>105.2</v>
      </c>
      <c r="K52" s="84">
        <f t="shared" ca="1" si="14"/>
        <v>110.17</v>
      </c>
      <c r="L52" s="84">
        <f t="shared" ca="1" si="15"/>
        <v>46.447671999999997</v>
      </c>
      <c r="M52" s="84">
        <f t="shared" ca="1" si="16"/>
        <v>0</v>
      </c>
      <c r="N52" s="84">
        <f t="shared" ca="1" si="17"/>
        <v>0</v>
      </c>
      <c r="O52" s="150">
        <f t="shared" si="18"/>
        <v>519.33333333333337</v>
      </c>
      <c r="P52" s="84">
        <f t="shared" ca="1" si="19"/>
        <v>0</v>
      </c>
      <c r="Q52" s="84">
        <f t="shared" ca="1" si="20"/>
        <v>62.795848395466663</v>
      </c>
      <c r="R52" s="84">
        <f t="shared" ca="1" si="21"/>
        <v>738.74685372880003</v>
      </c>
      <c r="S52" s="84">
        <f t="shared" ca="1" si="22"/>
        <v>110.81202805932</v>
      </c>
      <c r="T52" s="84">
        <f t="shared" ca="1" si="23"/>
        <v>849.56</v>
      </c>
      <c r="U52" s="151">
        <v>0</v>
      </c>
      <c r="V52" s="152">
        <f t="shared" ca="1" si="24"/>
        <v>0</v>
      </c>
      <c r="Y52" s="153">
        <f t="shared" ca="1" si="25"/>
        <v>0</v>
      </c>
      <c r="Z52" s="153">
        <f t="shared" ca="1" si="26"/>
        <v>0</v>
      </c>
      <c r="AA52" s="153">
        <f t="shared" ca="1" si="27"/>
        <v>0</v>
      </c>
      <c r="AB52" s="153">
        <f t="shared" ca="1" si="28"/>
        <v>0</v>
      </c>
      <c r="AC52" s="153">
        <f t="shared" ca="1" si="29"/>
        <v>0</v>
      </c>
      <c r="AD52" s="153">
        <f t="shared" ca="1" si="30"/>
        <v>0</v>
      </c>
      <c r="AE52" s="153">
        <f t="shared" ca="1" si="31"/>
        <v>0</v>
      </c>
      <c r="AF52" s="153">
        <f t="shared" ca="1" si="32"/>
        <v>0</v>
      </c>
      <c r="AG52" s="153">
        <f t="shared" ca="1" si="33"/>
        <v>0</v>
      </c>
      <c r="AH52" s="154"/>
      <c r="AI52" s="155">
        <f t="shared" ca="1" si="34"/>
        <v>0</v>
      </c>
      <c r="AJ52" s="156"/>
      <c r="AM52" s="24" t="str">
        <f t="shared" ca="1" si="35"/>
        <v>1</v>
      </c>
      <c r="AN52" s="24" t="str">
        <f t="shared" ca="1" si="36"/>
        <v>0</v>
      </c>
    </row>
    <row r="53" spans="1:40">
      <c r="A53" s="11">
        <f t="shared" si="37"/>
        <v>21</v>
      </c>
      <c r="B53" s="146" t="s">
        <v>106</v>
      </c>
      <c r="C53" s="11"/>
      <c r="D53" s="147" t="s">
        <v>3</v>
      </c>
      <c r="E53" s="11"/>
      <c r="F53" s="148" t="s">
        <v>161</v>
      </c>
      <c r="G53" s="149" t="str">
        <f t="shared" si="13"/>
        <v>ManTech21FINA-3-A-11Govt</v>
      </c>
      <c r="H53" s="149"/>
      <c r="I53" s="147" t="s">
        <v>31</v>
      </c>
      <c r="J53" s="84">
        <v>0</v>
      </c>
      <c r="K53" s="84">
        <f t="shared" ca="1" si="14"/>
        <v>0</v>
      </c>
      <c r="L53" s="84">
        <f t="shared" ca="1" si="15"/>
        <v>0</v>
      </c>
      <c r="M53" s="84">
        <f t="shared" ca="1" si="16"/>
        <v>0</v>
      </c>
      <c r="N53" s="84">
        <f t="shared" ca="1" si="17"/>
        <v>0</v>
      </c>
      <c r="O53" s="150" t="str">
        <f t="shared" si="18"/>
        <v/>
      </c>
      <c r="P53" s="84">
        <f t="shared" ca="1" si="19"/>
        <v>0</v>
      </c>
      <c r="Q53" s="84">
        <f t="shared" ca="1" si="20"/>
        <v>0</v>
      </c>
      <c r="R53" s="84">
        <f t="shared" ca="1" si="21"/>
        <v>0</v>
      </c>
      <c r="S53" s="84">
        <f t="shared" ca="1" si="22"/>
        <v>0</v>
      </c>
      <c r="T53" s="84">
        <f t="shared" ca="1" si="23"/>
        <v>0</v>
      </c>
      <c r="U53" s="151">
        <v>0</v>
      </c>
      <c r="V53" s="152">
        <f t="shared" ca="1" si="24"/>
        <v>0</v>
      </c>
      <c r="Y53" s="153">
        <f t="shared" ca="1" si="25"/>
        <v>0</v>
      </c>
      <c r="Z53" s="153">
        <f t="shared" ca="1" si="26"/>
        <v>0</v>
      </c>
      <c r="AA53" s="153">
        <f t="shared" ca="1" si="27"/>
        <v>0</v>
      </c>
      <c r="AB53" s="153">
        <f t="shared" ca="1" si="28"/>
        <v>0</v>
      </c>
      <c r="AC53" s="153">
        <f t="shared" ca="1" si="29"/>
        <v>0</v>
      </c>
      <c r="AD53" s="153">
        <f t="shared" ca="1" si="30"/>
        <v>0</v>
      </c>
      <c r="AE53" s="153">
        <f t="shared" ca="1" si="31"/>
        <v>0</v>
      </c>
      <c r="AF53" s="153">
        <f t="shared" ca="1" si="32"/>
        <v>0</v>
      </c>
      <c r="AG53" s="153">
        <f t="shared" ca="1" si="33"/>
        <v>0</v>
      </c>
      <c r="AH53" s="154"/>
      <c r="AI53" s="155">
        <f t="shared" ca="1" si="34"/>
        <v>0</v>
      </c>
      <c r="AJ53" s="156"/>
      <c r="AM53" s="24" t="str">
        <f t="shared" ca="1" si="35"/>
        <v>0</v>
      </c>
      <c r="AN53" s="24" t="str">
        <f t="shared" ca="1" si="36"/>
        <v>0</v>
      </c>
    </row>
    <row r="54" spans="1:40">
      <c r="A54" s="11">
        <f t="shared" si="37"/>
        <v>22</v>
      </c>
      <c r="B54" s="146" t="s">
        <v>107</v>
      </c>
      <c r="C54" s="11"/>
      <c r="D54" s="147" t="s">
        <v>3</v>
      </c>
      <c r="E54" s="11"/>
      <c r="F54" s="148" t="s">
        <v>162</v>
      </c>
      <c r="G54" s="149" t="str">
        <f t="shared" si="13"/>
        <v>ManTech22FINA-3-A-08Govt</v>
      </c>
      <c r="H54" s="149"/>
      <c r="I54" s="147" t="s">
        <v>31</v>
      </c>
      <c r="J54" s="84">
        <v>198.8</v>
      </c>
      <c r="K54" s="84">
        <f t="shared" ca="1" si="14"/>
        <v>208.18</v>
      </c>
      <c r="L54" s="84">
        <f t="shared" ca="1" si="15"/>
        <v>87.768687999999997</v>
      </c>
      <c r="M54" s="84">
        <f t="shared" ca="1" si="16"/>
        <v>0</v>
      </c>
      <c r="N54" s="84">
        <f t="shared" ca="1" si="17"/>
        <v>0</v>
      </c>
      <c r="O54" s="150">
        <f t="shared" si="18"/>
        <v>519.33333333333337</v>
      </c>
      <c r="P54" s="84">
        <f t="shared" ca="1" si="19"/>
        <v>0</v>
      </c>
      <c r="Q54" s="84">
        <f t="shared" ca="1" si="20"/>
        <v>75.739699781866676</v>
      </c>
      <c r="R54" s="84">
        <f t="shared" ca="1" si="21"/>
        <v>891.02172111520008</v>
      </c>
      <c r="S54" s="84">
        <f t="shared" ca="1" si="22"/>
        <v>133.65325816728</v>
      </c>
      <c r="T54" s="84">
        <f t="shared" ca="1" si="23"/>
        <v>1024.67</v>
      </c>
      <c r="U54" s="151">
        <v>0</v>
      </c>
      <c r="V54" s="152">
        <f t="shared" ca="1" si="24"/>
        <v>0</v>
      </c>
      <c r="Y54" s="153">
        <f t="shared" ca="1" si="25"/>
        <v>0</v>
      </c>
      <c r="Z54" s="153">
        <f t="shared" ca="1" si="26"/>
        <v>0</v>
      </c>
      <c r="AA54" s="153">
        <f t="shared" ca="1" si="27"/>
        <v>0</v>
      </c>
      <c r="AB54" s="153">
        <f t="shared" ca="1" si="28"/>
        <v>0</v>
      </c>
      <c r="AC54" s="153">
        <f t="shared" ca="1" si="29"/>
        <v>0</v>
      </c>
      <c r="AD54" s="153">
        <f t="shared" ca="1" si="30"/>
        <v>0</v>
      </c>
      <c r="AE54" s="153">
        <f t="shared" ca="1" si="31"/>
        <v>0</v>
      </c>
      <c r="AF54" s="153">
        <f t="shared" ca="1" si="32"/>
        <v>0</v>
      </c>
      <c r="AG54" s="153">
        <f t="shared" ca="1" si="33"/>
        <v>0</v>
      </c>
      <c r="AH54" s="154"/>
      <c r="AI54" s="155">
        <f t="shared" ca="1" si="34"/>
        <v>0</v>
      </c>
      <c r="AJ54" s="156"/>
      <c r="AM54" s="24" t="str">
        <f t="shared" ca="1" si="35"/>
        <v>1</v>
      </c>
      <c r="AN54" s="24" t="str">
        <f t="shared" ca="1" si="36"/>
        <v>0</v>
      </c>
    </row>
    <row r="55" spans="1:40" ht="15">
      <c r="B55" s="157" t="s">
        <v>67</v>
      </c>
      <c r="C55" s="11"/>
      <c r="D55" s="147"/>
      <c r="E55" s="11"/>
      <c r="F55" s="148"/>
      <c r="G55" s="149"/>
      <c r="H55" s="149"/>
      <c r="I55" s="147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151"/>
      <c r="V55" s="152"/>
      <c r="Y55" s="153"/>
      <c r="Z55" s="153"/>
      <c r="AA55" s="153"/>
      <c r="AB55" s="153"/>
      <c r="AC55" s="153"/>
      <c r="AD55" s="153"/>
      <c r="AE55" s="153"/>
      <c r="AF55" s="153"/>
      <c r="AG55" s="153"/>
      <c r="AH55" s="154"/>
      <c r="AI55" s="155"/>
      <c r="AJ55" s="156"/>
    </row>
    <row r="56" spans="1:40">
      <c r="A56" s="11">
        <f>A54+1</f>
        <v>23</v>
      </c>
      <c r="B56" s="146" t="s">
        <v>108</v>
      </c>
      <c r="C56" s="11"/>
      <c r="D56" s="147" t="s">
        <v>3</v>
      </c>
      <c r="E56" s="11"/>
      <c r="F56" s="148" t="s">
        <v>136</v>
      </c>
      <c r="G56" s="149" t="str">
        <f>D56&amp;A56&amp;F56&amp;I56</f>
        <v>ManTech23ITEK-3-A-11Govt</v>
      </c>
      <c r="H56" s="149"/>
      <c r="I56" s="147" t="s">
        <v>31</v>
      </c>
      <c r="J56" s="84">
        <v>363.76</v>
      </c>
      <c r="K56" s="84">
        <f ca="1">ROUND($J56*(VLOOKUP($I56,$I$9:$S$24,K$6,FALSE)),2)</f>
        <v>380.93</v>
      </c>
      <c r="L56" s="84">
        <f ca="1">$K56*(VLOOKUP($I56,$I$9:$S$24,L$6,FALSE))</f>
        <v>160.600088</v>
      </c>
      <c r="M56" s="84">
        <f ca="1">($K56+$L56)*(VLOOKUP($I56,$I$9:$S$24,M$6,FALSE))</f>
        <v>0</v>
      </c>
      <c r="N56" s="84">
        <f ca="1">$K56*(VLOOKUP($I56,$I$9:$S$24,N$6,FALSE))</f>
        <v>0</v>
      </c>
      <c r="O56" s="150">
        <f>IF(J56=0,"",IF(D56="ManTech",$O$29,0))</f>
        <v>519.33333333333337</v>
      </c>
      <c r="P56" s="84">
        <f ca="1">$K56*($P$29/100)</f>
        <v>0</v>
      </c>
      <c r="Q56" s="84">
        <f ca="1">IF($D56="ManTech",(SUM($K56:$P56)*(VLOOKUP($I56,$I$9:$S$24,Q$6,FALSE))),(IF(M56=0,((SUM(K56,N56:P56))*(VLOOKUP($I56,$I$9:$S$24,Q$6,FALSE))),(SUM($M56:$P56)*(VLOOKUP($I56,$I$9:$S$24,Q$6,FALSE))))))</f>
        <v>98.554211841866675</v>
      </c>
      <c r="R56" s="84">
        <f ca="1">SUM(K56:Q56)</f>
        <v>1159.4176331752001</v>
      </c>
      <c r="S56" s="84">
        <f ca="1">(R56*(VLOOKUP($I56,$I$9:$S$24,S$6,FALSE)))</f>
        <v>173.91264497628001</v>
      </c>
      <c r="T56" s="84">
        <f ca="1">ROUND(SUM(R56:S56),2)</f>
        <v>1333.33</v>
      </c>
      <c r="U56" s="151">
        <v>0</v>
      </c>
      <c r="V56" s="152">
        <f ca="1">$T56*$U56</f>
        <v>0</v>
      </c>
      <c r="Y56" s="153">
        <f t="shared" ref="Y56:AB58" ca="1" si="38">K56*$U56</f>
        <v>0</v>
      </c>
      <c r="Z56" s="153">
        <f t="shared" ca="1" si="38"/>
        <v>0</v>
      </c>
      <c r="AA56" s="153">
        <f t="shared" ca="1" si="38"/>
        <v>0</v>
      </c>
      <c r="AB56" s="153">
        <f t="shared" ca="1" si="38"/>
        <v>0</v>
      </c>
      <c r="AC56" s="153">
        <f t="shared" ref="AC56:AD58" ca="1" si="39">P56*$U56</f>
        <v>0</v>
      </c>
      <c r="AD56" s="153">
        <f t="shared" ca="1" si="39"/>
        <v>0</v>
      </c>
      <c r="AE56" s="153">
        <f ca="1">SUM(Y56:AD56)</f>
        <v>0</v>
      </c>
      <c r="AF56" s="153">
        <f ca="1">S56*$U56</f>
        <v>0</v>
      </c>
      <c r="AG56" s="153">
        <f ca="1">SUM(AE56:AF56)</f>
        <v>0</v>
      </c>
      <c r="AH56" s="154"/>
      <c r="AI56" s="155">
        <f ca="1">AG56-V56</f>
        <v>0</v>
      </c>
      <c r="AJ56" s="156"/>
      <c r="AM56" s="24" t="str">
        <f ca="1">IF((OR((T56=""),(T56&gt;0))),"1","0")</f>
        <v>1</v>
      </c>
      <c r="AN56" s="24" t="str">
        <f ca="1">IF((OR((V56=""),(V56&gt;0))),"1","0")</f>
        <v>0</v>
      </c>
    </row>
    <row r="57" spans="1:40">
      <c r="A57" s="11">
        <f>A56+1</f>
        <v>24</v>
      </c>
      <c r="B57" s="146" t="s">
        <v>109</v>
      </c>
      <c r="C57" s="11"/>
      <c r="D57" s="147" t="s">
        <v>3</v>
      </c>
      <c r="E57" s="11"/>
      <c r="F57" s="148" t="s">
        <v>136</v>
      </c>
      <c r="G57" s="149" t="str">
        <f>D57&amp;A57&amp;F57&amp;I57</f>
        <v>ManTech24ITEK-3-A-11Govt</v>
      </c>
      <c r="H57" s="149"/>
      <c r="I57" s="147" t="s">
        <v>31</v>
      </c>
      <c r="J57" s="84">
        <v>363.76</v>
      </c>
      <c r="K57" s="84">
        <f ca="1">ROUND($J57*(VLOOKUP($I57,$I$9:$S$24,K$6,FALSE)),2)</f>
        <v>380.93</v>
      </c>
      <c r="L57" s="84">
        <f ca="1">$K57*(VLOOKUP($I57,$I$9:$S$24,L$6,FALSE))</f>
        <v>160.600088</v>
      </c>
      <c r="M57" s="84">
        <f ca="1">($K57+$L57)*(VLOOKUP($I57,$I$9:$S$24,M$6,FALSE))</f>
        <v>0</v>
      </c>
      <c r="N57" s="84">
        <f ca="1">$K57*(VLOOKUP($I57,$I$9:$S$24,N$6,FALSE))</f>
        <v>0</v>
      </c>
      <c r="O57" s="150">
        <f>IF(J57=0,"",IF(D57="ManTech",$O$29,0))</f>
        <v>519.33333333333337</v>
      </c>
      <c r="P57" s="84">
        <f ca="1">$K57*($P$29/100)</f>
        <v>0</v>
      </c>
      <c r="Q57" s="84">
        <f ca="1">IF($D57="ManTech",(SUM($K57:$P57)*(VLOOKUP($I57,$I$9:$S$24,Q$6,FALSE))),(IF(M57=0,((SUM(K57,N57:P57))*(VLOOKUP($I57,$I$9:$S$24,Q$6,FALSE))),(SUM($M57:$P57)*(VLOOKUP($I57,$I$9:$S$24,Q$6,FALSE))))))</f>
        <v>98.554211841866675</v>
      </c>
      <c r="R57" s="84">
        <f ca="1">SUM(K57:Q57)</f>
        <v>1159.4176331752001</v>
      </c>
      <c r="S57" s="84">
        <f ca="1">(R57*(VLOOKUP($I57,$I$9:$S$24,S$6,FALSE)))</f>
        <v>173.91264497628001</v>
      </c>
      <c r="T57" s="84">
        <f ca="1">ROUND(SUM(R57:S57),2)</f>
        <v>1333.33</v>
      </c>
      <c r="U57" s="151">
        <v>0</v>
      </c>
      <c r="V57" s="152">
        <f ca="1">$T57*$U57</f>
        <v>0</v>
      </c>
      <c r="Y57" s="153">
        <f t="shared" ca="1" si="38"/>
        <v>0</v>
      </c>
      <c r="Z57" s="153">
        <f t="shared" ca="1" si="38"/>
        <v>0</v>
      </c>
      <c r="AA57" s="153">
        <f t="shared" ca="1" si="38"/>
        <v>0</v>
      </c>
      <c r="AB57" s="153">
        <f t="shared" ca="1" si="38"/>
        <v>0</v>
      </c>
      <c r="AC57" s="153">
        <f t="shared" ca="1" si="39"/>
        <v>0</v>
      </c>
      <c r="AD57" s="153">
        <f t="shared" ca="1" si="39"/>
        <v>0</v>
      </c>
      <c r="AE57" s="153">
        <f ca="1">SUM(Y57:AD57)</f>
        <v>0</v>
      </c>
      <c r="AF57" s="153">
        <f ca="1">S57*$U57</f>
        <v>0</v>
      </c>
      <c r="AG57" s="153">
        <f ca="1">SUM(AE57:AF57)</f>
        <v>0</v>
      </c>
      <c r="AH57" s="154"/>
      <c r="AI57" s="155">
        <f ca="1">AG57-V57</f>
        <v>0</v>
      </c>
      <c r="AJ57" s="156"/>
      <c r="AM57" s="24" t="str">
        <f ca="1">IF((OR((T57=""),(T57&gt;0))),"1","0")</f>
        <v>1</v>
      </c>
      <c r="AN57" s="24" t="str">
        <f ca="1">IF((OR((V57=""),(V57&gt;0))),"1","0")</f>
        <v>0</v>
      </c>
    </row>
    <row r="58" spans="1:40">
      <c r="A58" s="11">
        <f>A57+1</f>
        <v>25</v>
      </c>
      <c r="B58" s="146" t="s">
        <v>110</v>
      </c>
      <c r="C58" s="11"/>
      <c r="D58" s="147" t="s">
        <v>3</v>
      </c>
      <c r="E58" s="11"/>
      <c r="F58" s="148" t="s">
        <v>137</v>
      </c>
      <c r="G58" s="149" t="str">
        <f>D58&amp;A58&amp;F58&amp;I58</f>
        <v>ManTech25ADSV-3-A-08Govt</v>
      </c>
      <c r="H58" s="149"/>
      <c r="I58" s="147" t="s">
        <v>31</v>
      </c>
      <c r="J58" s="84">
        <v>198.32</v>
      </c>
      <c r="K58" s="84">
        <f ca="1">ROUND($J58*(VLOOKUP($I58,$I$9:$S$24,K$6,FALSE)),2)</f>
        <v>207.68</v>
      </c>
      <c r="L58" s="84">
        <f ca="1">$K58*(VLOOKUP($I58,$I$9:$S$24,L$6,FALSE))</f>
        <v>87.557887999999991</v>
      </c>
      <c r="M58" s="84">
        <f ca="1">($K58+$L58)*(VLOOKUP($I58,$I$9:$S$24,M$6,FALSE))</f>
        <v>0</v>
      </c>
      <c r="N58" s="84">
        <f ca="1">$K58*(VLOOKUP($I58,$I$9:$S$24,N$6,FALSE))</f>
        <v>0</v>
      </c>
      <c r="O58" s="150">
        <f>IF(J58=0,"",IF(D58="ManTech",$O$29,0))</f>
        <v>519.33333333333337</v>
      </c>
      <c r="P58" s="84">
        <f ca="1">$K58*($P$29/100)</f>
        <v>0</v>
      </c>
      <c r="Q58" s="84">
        <f ca="1">IF($D58="ManTech",(SUM($K58:$P58)*(VLOOKUP($I58,$I$9:$S$24,Q$6,FALSE))),(IF(M58=0,((SUM(K58,N58:P58))*(VLOOKUP($I58,$I$9:$S$24,Q$6,FALSE))),(SUM($M58:$P58)*(VLOOKUP($I58,$I$9:$S$24,Q$6,FALSE))))))</f>
        <v>75.673666461866674</v>
      </c>
      <c r="R58" s="84">
        <f ca="1">SUM(K58:Q58)</f>
        <v>890.24488779520004</v>
      </c>
      <c r="S58" s="84">
        <f ca="1">(R58*(VLOOKUP($I58,$I$9:$S$24,S$6,FALSE)))</f>
        <v>133.53673316928001</v>
      </c>
      <c r="T58" s="84">
        <f ca="1">ROUND(SUM(R58:S58),2)</f>
        <v>1023.78</v>
      </c>
      <c r="U58" s="151">
        <v>0</v>
      </c>
      <c r="V58" s="152">
        <f ca="1">$T58*$U58</f>
        <v>0</v>
      </c>
      <c r="Y58" s="153">
        <f t="shared" ca="1" si="38"/>
        <v>0</v>
      </c>
      <c r="Z58" s="153">
        <f t="shared" ca="1" si="38"/>
        <v>0</v>
      </c>
      <c r="AA58" s="153">
        <f t="shared" ca="1" si="38"/>
        <v>0</v>
      </c>
      <c r="AB58" s="153">
        <f t="shared" ca="1" si="38"/>
        <v>0</v>
      </c>
      <c r="AC58" s="153">
        <f t="shared" ca="1" si="39"/>
        <v>0</v>
      </c>
      <c r="AD58" s="153">
        <f t="shared" ca="1" si="39"/>
        <v>0</v>
      </c>
      <c r="AE58" s="153">
        <f ca="1">SUM(Y58:AD58)</f>
        <v>0</v>
      </c>
      <c r="AF58" s="153">
        <f ca="1">S58*$U58</f>
        <v>0</v>
      </c>
      <c r="AG58" s="153">
        <f ca="1">SUM(AE58:AF58)</f>
        <v>0</v>
      </c>
      <c r="AH58" s="154"/>
      <c r="AI58" s="155">
        <f ca="1">AG58-V58</f>
        <v>0</v>
      </c>
      <c r="AJ58" s="156"/>
      <c r="AM58" s="24" t="str">
        <f ca="1">IF((OR((T58=""),(T58&gt;0))),"1","0")</f>
        <v>1</v>
      </c>
      <c r="AN58" s="24" t="str">
        <f ca="1">IF((OR((V58=""),(V58&gt;0))),"1","0")</f>
        <v>0</v>
      </c>
    </row>
    <row r="59" spans="1:40" ht="15.75">
      <c r="B59" s="141" t="s">
        <v>7</v>
      </c>
      <c r="C59" s="11"/>
      <c r="D59" s="147"/>
      <c r="E59" s="11"/>
      <c r="F59" s="148"/>
      <c r="G59" s="149"/>
      <c r="H59" s="149"/>
      <c r="I59" s="147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151"/>
      <c r="V59" s="152"/>
      <c r="Y59" s="153"/>
      <c r="Z59" s="153"/>
      <c r="AA59" s="153"/>
      <c r="AB59" s="153"/>
      <c r="AC59" s="153"/>
      <c r="AD59" s="153"/>
      <c r="AE59" s="153"/>
      <c r="AF59" s="153"/>
      <c r="AG59" s="153"/>
      <c r="AH59" s="154"/>
      <c r="AI59" s="155"/>
      <c r="AJ59" s="156"/>
    </row>
    <row r="60" spans="1:40">
      <c r="A60" s="11">
        <f>A58+1</f>
        <v>26</v>
      </c>
      <c r="B60" s="146" t="s">
        <v>86</v>
      </c>
      <c r="C60" s="11"/>
      <c r="D60" s="147" t="s">
        <v>3</v>
      </c>
      <c r="E60" s="11"/>
      <c r="F60" s="148" t="s">
        <v>140</v>
      </c>
      <c r="G60" s="149" t="str">
        <f t="shared" ref="G60:G81" si="40">D60&amp;A60&amp;F60&amp;I60</f>
        <v>ManTech26PROJ-3-D-12Contr</v>
      </c>
      <c r="H60" s="149"/>
      <c r="I60" s="147" t="s">
        <v>30</v>
      </c>
      <c r="J60" s="84">
        <v>459.6</v>
      </c>
      <c r="K60" s="84">
        <f t="shared" ref="K60:K81" ca="1" si="41">ROUND($J60*(VLOOKUP($I60,$I$9:$S$24,K$6,FALSE)),2)</f>
        <v>481.29</v>
      </c>
      <c r="L60" s="84">
        <f t="shared" ref="L60:L81" ca="1" si="42">$K60*(VLOOKUP($I60,$I$9:$S$24,L$6,FALSE))</f>
        <v>202.91186400000001</v>
      </c>
      <c r="M60" s="84">
        <f t="shared" ref="M60:M81" ca="1" si="43">($K60+$L60)*(VLOOKUP($I60,$I$9:$S$24,M$6,FALSE))</f>
        <v>95.856681146400007</v>
      </c>
      <c r="N60" s="84">
        <f t="shared" ref="N60:P81" ca="1" si="44">$K60*(VLOOKUP($I60,$I$9:$S$24,N$6,FALSE))</f>
        <v>0</v>
      </c>
      <c r="O60" s="84">
        <f t="shared" ca="1" si="44"/>
        <v>0</v>
      </c>
      <c r="P60" s="84">
        <f t="shared" ca="1" si="44"/>
        <v>0</v>
      </c>
      <c r="Q60" s="84">
        <f t="shared" ref="Q60:Q81" ca="1" si="45">IF($D60="ManTech",(SUM($K60:$N60)*(VLOOKUP($I60,$I$9:$S$24,Q$6,FALSE))),(IF(M60=0,((SUM(K60,N60:P60))*(VLOOKUP($I60,$I$9:$S$24,Q$6,FALSE))),(SUM($M60:$P60)*(VLOOKUP($I60,$I$9:$S$24,Q$6,FALSE))))))</f>
        <v>72.467438844100556</v>
      </c>
      <c r="R60" s="84">
        <f t="shared" ref="R60:R81" ca="1" si="46">SUM(K60:Q60)</f>
        <v>852.52598399050055</v>
      </c>
      <c r="S60" s="84">
        <f t="shared" ref="S60:S81" ca="1" si="47">(R60*(VLOOKUP($I60,$I$9:$S$24,S$6,FALSE)))</f>
        <v>127.87889759857508</v>
      </c>
      <c r="T60" s="84">
        <f t="shared" ref="T60:T81" ca="1" si="48">ROUND(SUM(R60:S60),2)</f>
        <v>980.4</v>
      </c>
      <c r="U60" s="151">
        <v>0</v>
      </c>
      <c r="V60" s="152">
        <f t="shared" ref="V60:V81" ca="1" si="49">$T60*$U60</f>
        <v>0</v>
      </c>
      <c r="Y60" s="153">
        <f t="shared" ref="Y60:Y81" ca="1" si="50">K60*$U60</f>
        <v>0</v>
      </c>
      <c r="Z60" s="153">
        <f t="shared" ref="Z60:Z81" ca="1" si="51">L60*$U60</f>
        <v>0</v>
      </c>
      <c r="AA60" s="153">
        <f t="shared" ref="AA60:AA81" ca="1" si="52">M60*$U60</f>
        <v>0</v>
      </c>
      <c r="AB60" s="153">
        <f t="shared" ref="AB60:AB81" ca="1" si="53">N60*$U60</f>
        <v>0</v>
      </c>
      <c r="AC60" s="153">
        <f t="shared" ref="AC60:AC81" ca="1" si="54">P60*$U60</f>
        <v>0</v>
      </c>
      <c r="AD60" s="153">
        <f t="shared" ref="AD60:AD81" ca="1" si="55">Q60*$U60</f>
        <v>0</v>
      </c>
      <c r="AE60" s="153">
        <f t="shared" ref="AE60:AE81" ca="1" si="56">SUM(Y60:AD60)</f>
        <v>0</v>
      </c>
      <c r="AF60" s="153">
        <f t="shared" ref="AF60:AF81" ca="1" si="57">S60*$U60</f>
        <v>0</v>
      </c>
      <c r="AG60" s="153">
        <f t="shared" ref="AG60:AG81" ca="1" si="58">SUM(AE60:AF60)</f>
        <v>0</v>
      </c>
      <c r="AH60" s="154"/>
      <c r="AI60" s="155">
        <f t="shared" ref="AI60:AI81" ca="1" si="59">AG60-V60</f>
        <v>0</v>
      </c>
      <c r="AJ60" s="156"/>
      <c r="AM60" s="24" t="str">
        <f t="shared" ref="AM60:AM81" ca="1" si="60">IF((OR((T60=""),(T60&gt;0))),"1","0")</f>
        <v>1</v>
      </c>
      <c r="AN60" s="24" t="str">
        <f t="shared" ref="AN60:AN81" ca="1" si="61">IF((OR((V60=""),(V60&gt;0))),"1","0")</f>
        <v>0</v>
      </c>
    </row>
    <row r="61" spans="1:40">
      <c r="A61" s="11">
        <f t="shared" ref="A61:A81" si="62">A60+1</f>
        <v>27</v>
      </c>
      <c r="B61" s="146" t="s">
        <v>87</v>
      </c>
      <c r="C61" s="11"/>
      <c r="D61" s="147" t="s">
        <v>3</v>
      </c>
      <c r="E61" s="11"/>
      <c r="F61" s="148" t="s">
        <v>141</v>
      </c>
      <c r="G61" s="149" t="str">
        <f t="shared" si="40"/>
        <v>ManTech27PROJ-3-D-11Contr</v>
      </c>
      <c r="H61" s="149"/>
      <c r="I61" s="147" t="s">
        <v>30</v>
      </c>
      <c r="J61" s="84">
        <v>411.84</v>
      </c>
      <c r="K61" s="84">
        <f t="shared" ca="1" si="41"/>
        <v>431.28</v>
      </c>
      <c r="L61" s="84">
        <f t="shared" ca="1" si="42"/>
        <v>181.82764799999998</v>
      </c>
      <c r="M61" s="84">
        <f t="shared" ca="1" si="43"/>
        <v>85.896381484799988</v>
      </c>
      <c r="N61" s="84">
        <f t="shared" ca="1" si="44"/>
        <v>0</v>
      </c>
      <c r="O61" s="84">
        <f t="shared" ca="1" si="44"/>
        <v>0</v>
      </c>
      <c r="P61" s="84">
        <f t="shared" ca="1" si="44"/>
        <v>0</v>
      </c>
      <c r="Q61" s="84">
        <f t="shared" ca="1" si="45"/>
        <v>64.937474339137907</v>
      </c>
      <c r="R61" s="84">
        <f t="shared" ca="1" si="46"/>
        <v>763.94150382393786</v>
      </c>
      <c r="S61" s="84">
        <f t="shared" ca="1" si="47"/>
        <v>114.59122557359068</v>
      </c>
      <c r="T61" s="84">
        <f t="shared" ca="1" si="48"/>
        <v>878.53</v>
      </c>
      <c r="U61" s="151">
        <v>0</v>
      </c>
      <c r="V61" s="152">
        <f t="shared" ca="1" si="49"/>
        <v>0</v>
      </c>
      <c r="Y61" s="153">
        <f t="shared" ca="1" si="50"/>
        <v>0</v>
      </c>
      <c r="Z61" s="153">
        <f t="shared" ca="1" si="51"/>
        <v>0</v>
      </c>
      <c r="AA61" s="153">
        <f t="shared" ca="1" si="52"/>
        <v>0</v>
      </c>
      <c r="AB61" s="153">
        <f t="shared" ca="1" si="53"/>
        <v>0</v>
      </c>
      <c r="AC61" s="153">
        <f t="shared" ca="1" si="54"/>
        <v>0</v>
      </c>
      <c r="AD61" s="153">
        <f t="shared" ca="1" si="55"/>
        <v>0</v>
      </c>
      <c r="AE61" s="153">
        <f t="shared" ca="1" si="56"/>
        <v>0</v>
      </c>
      <c r="AF61" s="153">
        <f t="shared" ca="1" si="57"/>
        <v>0</v>
      </c>
      <c r="AG61" s="153">
        <f t="shared" ca="1" si="58"/>
        <v>0</v>
      </c>
      <c r="AH61" s="154"/>
      <c r="AI61" s="155">
        <f t="shared" ca="1" si="59"/>
        <v>0</v>
      </c>
      <c r="AJ61" s="156"/>
      <c r="AM61" s="24" t="str">
        <f t="shared" ca="1" si="60"/>
        <v>1</v>
      </c>
      <c r="AN61" s="24" t="str">
        <f t="shared" ca="1" si="61"/>
        <v>0</v>
      </c>
    </row>
    <row r="62" spans="1:40">
      <c r="A62" s="11">
        <f t="shared" si="62"/>
        <v>28</v>
      </c>
      <c r="B62" s="146" t="s">
        <v>88</v>
      </c>
      <c r="C62" s="11"/>
      <c r="D62" s="147" t="s">
        <v>3</v>
      </c>
      <c r="E62" s="11"/>
      <c r="F62" s="148" t="s">
        <v>142</v>
      </c>
      <c r="G62" s="149" t="str">
        <f t="shared" si="40"/>
        <v>ManTech28PROJ-3-D-08Contr</v>
      </c>
      <c r="H62" s="149"/>
      <c r="I62" s="147" t="s">
        <v>30</v>
      </c>
      <c r="J62" s="84">
        <v>260.08</v>
      </c>
      <c r="K62" s="84">
        <f t="shared" ca="1" si="41"/>
        <v>272.36</v>
      </c>
      <c r="L62" s="84">
        <f t="shared" ca="1" si="42"/>
        <v>114.826976</v>
      </c>
      <c r="M62" s="84">
        <f t="shared" ca="1" si="43"/>
        <v>54.244895337600006</v>
      </c>
      <c r="N62" s="84">
        <f t="shared" ca="1" si="44"/>
        <v>0</v>
      </c>
      <c r="O62" s="84">
        <f t="shared" ca="1" si="44"/>
        <v>0</v>
      </c>
      <c r="P62" s="84">
        <f t="shared" ca="1" si="44"/>
        <v>0</v>
      </c>
      <c r="Q62" s="84">
        <f t="shared" ca="1" si="45"/>
        <v>41.009020847263038</v>
      </c>
      <c r="R62" s="84">
        <f t="shared" ca="1" si="46"/>
        <v>482.44089218486306</v>
      </c>
      <c r="S62" s="84">
        <f t="shared" ca="1" si="47"/>
        <v>72.366133827729456</v>
      </c>
      <c r="T62" s="84">
        <f t="shared" ca="1" si="48"/>
        <v>554.80999999999995</v>
      </c>
      <c r="U62" s="151">
        <v>0</v>
      </c>
      <c r="V62" s="152">
        <f t="shared" ca="1" si="49"/>
        <v>0</v>
      </c>
      <c r="Y62" s="153">
        <f t="shared" ca="1" si="50"/>
        <v>0</v>
      </c>
      <c r="Z62" s="153">
        <f t="shared" ca="1" si="51"/>
        <v>0</v>
      </c>
      <c r="AA62" s="153">
        <f t="shared" ca="1" si="52"/>
        <v>0</v>
      </c>
      <c r="AB62" s="153">
        <f t="shared" ca="1" si="53"/>
        <v>0</v>
      </c>
      <c r="AC62" s="153">
        <f t="shared" ca="1" si="54"/>
        <v>0</v>
      </c>
      <c r="AD62" s="153">
        <f t="shared" ca="1" si="55"/>
        <v>0</v>
      </c>
      <c r="AE62" s="153">
        <f t="shared" ca="1" si="56"/>
        <v>0</v>
      </c>
      <c r="AF62" s="153">
        <f t="shared" ca="1" si="57"/>
        <v>0</v>
      </c>
      <c r="AG62" s="153">
        <f t="shared" ca="1" si="58"/>
        <v>0</v>
      </c>
      <c r="AH62" s="154"/>
      <c r="AI62" s="155">
        <f t="shared" ca="1" si="59"/>
        <v>0</v>
      </c>
      <c r="AJ62" s="156"/>
      <c r="AM62" s="24" t="str">
        <f t="shared" ca="1" si="60"/>
        <v>1</v>
      </c>
      <c r="AN62" s="24" t="str">
        <f t="shared" ca="1" si="61"/>
        <v>0</v>
      </c>
    </row>
    <row r="63" spans="1:40">
      <c r="A63" s="11">
        <f t="shared" si="62"/>
        <v>29</v>
      </c>
      <c r="B63" s="146" t="s">
        <v>89</v>
      </c>
      <c r="C63" s="11"/>
      <c r="D63" s="147" t="s">
        <v>3</v>
      </c>
      <c r="E63" s="11"/>
      <c r="F63" s="148" t="s">
        <v>143</v>
      </c>
      <c r="G63" s="149" t="str">
        <f t="shared" si="40"/>
        <v>ManTech29PROJ-3-D-06Contr</v>
      </c>
      <c r="H63" s="149"/>
      <c r="I63" s="147" t="s">
        <v>30</v>
      </c>
      <c r="J63" s="84">
        <v>169.84</v>
      </c>
      <c r="K63" s="84">
        <f t="shared" ca="1" si="41"/>
        <v>177.86</v>
      </c>
      <c r="L63" s="84">
        <f t="shared" ca="1" si="42"/>
        <v>74.985776000000001</v>
      </c>
      <c r="M63" s="84">
        <f t="shared" ca="1" si="43"/>
        <v>35.423693217600004</v>
      </c>
      <c r="N63" s="84">
        <f t="shared" ca="1" si="44"/>
        <v>0</v>
      </c>
      <c r="O63" s="84">
        <f t="shared" ca="1" si="44"/>
        <v>0</v>
      </c>
      <c r="P63" s="84">
        <f t="shared" ca="1" si="44"/>
        <v>0</v>
      </c>
      <c r="Q63" s="84">
        <f t="shared" ca="1" si="45"/>
        <v>26.780233690315036</v>
      </c>
      <c r="R63" s="84">
        <f t="shared" ca="1" si="46"/>
        <v>315.04970290791499</v>
      </c>
      <c r="S63" s="84">
        <f t="shared" ca="1" si="47"/>
        <v>47.25745543618725</v>
      </c>
      <c r="T63" s="84">
        <f t="shared" ca="1" si="48"/>
        <v>362.31</v>
      </c>
      <c r="U63" s="151">
        <v>0</v>
      </c>
      <c r="V63" s="152">
        <f t="shared" ca="1" si="49"/>
        <v>0</v>
      </c>
      <c r="Y63" s="153">
        <f t="shared" ca="1" si="50"/>
        <v>0</v>
      </c>
      <c r="Z63" s="153">
        <f t="shared" ca="1" si="51"/>
        <v>0</v>
      </c>
      <c r="AA63" s="153">
        <f t="shared" ca="1" si="52"/>
        <v>0</v>
      </c>
      <c r="AB63" s="153">
        <f t="shared" ca="1" si="53"/>
        <v>0</v>
      </c>
      <c r="AC63" s="153">
        <f t="shared" ca="1" si="54"/>
        <v>0</v>
      </c>
      <c r="AD63" s="153">
        <f t="shared" ca="1" si="55"/>
        <v>0</v>
      </c>
      <c r="AE63" s="153">
        <f t="shared" ca="1" si="56"/>
        <v>0</v>
      </c>
      <c r="AF63" s="153">
        <f t="shared" ca="1" si="57"/>
        <v>0</v>
      </c>
      <c r="AG63" s="153">
        <f t="shared" ca="1" si="58"/>
        <v>0</v>
      </c>
      <c r="AH63" s="154"/>
      <c r="AI63" s="155">
        <f t="shared" ca="1" si="59"/>
        <v>0</v>
      </c>
      <c r="AJ63" s="156"/>
      <c r="AM63" s="24" t="str">
        <f t="shared" ca="1" si="60"/>
        <v>1</v>
      </c>
      <c r="AN63" s="24" t="str">
        <f t="shared" ca="1" si="61"/>
        <v>0</v>
      </c>
    </row>
    <row r="64" spans="1:40">
      <c r="A64" s="11">
        <f t="shared" si="62"/>
        <v>30</v>
      </c>
      <c r="B64" s="146" t="s">
        <v>90</v>
      </c>
      <c r="C64" s="11"/>
      <c r="D64" s="147" t="s">
        <v>3</v>
      </c>
      <c r="E64" s="11"/>
      <c r="F64" s="148" t="s">
        <v>144</v>
      </c>
      <c r="G64" s="149" t="str">
        <f t="shared" si="40"/>
        <v>ManTech30ADSV-3-D-11Contr</v>
      </c>
      <c r="H64" s="149"/>
      <c r="I64" s="147" t="s">
        <v>30</v>
      </c>
      <c r="J64" s="84">
        <v>0</v>
      </c>
      <c r="K64" s="84">
        <f t="shared" ca="1" si="41"/>
        <v>0</v>
      </c>
      <c r="L64" s="84">
        <f t="shared" ca="1" si="42"/>
        <v>0</v>
      </c>
      <c r="M64" s="84">
        <f t="shared" ca="1" si="43"/>
        <v>0</v>
      </c>
      <c r="N64" s="84">
        <f t="shared" ca="1" si="44"/>
        <v>0</v>
      </c>
      <c r="O64" s="84">
        <f t="shared" ca="1" si="44"/>
        <v>0</v>
      </c>
      <c r="P64" s="84">
        <f t="shared" ca="1" si="44"/>
        <v>0</v>
      </c>
      <c r="Q64" s="84">
        <f t="shared" ca="1" si="45"/>
        <v>0</v>
      </c>
      <c r="R64" s="84">
        <f t="shared" ca="1" si="46"/>
        <v>0</v>
      </c>
      <c r="S64" s="84">
        <f t="shared" ca="1" si="47"/>
        <v>0</v>
      </c>
      <c r="T64" s="84">
        <f t="shared" ca="1" si="48"/>
        <v>0</v>
      </c>
      <c r="U64" s="151">
        <v>0</v>
      </c>
      <c r="V64" s="152">
        <f t="shared" ca="1" si="49"/>
        <v>0</v>
      </c>
      <c r="Y64" s="153">
        <f t="shared" ca="1" si="50"/>
        <v>0</v>
      </c>
      <c r="Z64" s="153">
        <f t="shared" ca="1" si="51"/>
        <v>0</v>
      </c>
      <c r="AA64" s="153">
        <f t="shared" ca="1" si="52"/>
        <v>0</v>
      </c>
      <c r="AB64" s="153">
        <f t="shared" ca="1" si="53"/>
        <v>0</v>
      </c>
      <c r="AC64" s="153">
        <f t="shared" ca="1" si="54"/>
        <v>0</v>
      </c>
      <c r="AD64" s="153">
        <f t="shared" ca="1" si="55"/>
        <v>0</v>
      </c>
      <c r="AE64" s="153">
        <f t="shared" ca="1" si="56"/>
        <v>0</v>
      </c>
      <c r="AF64" s="153">
        <f t="shared" ca="1" si="57"/>
        <v>0</v>
      </c>
      <c r="AG64" s="153">
        <f t="shared" ca="1" si="58"/>
        <v>0</v>
      </c>
      <c r="AH64" s="154"/>
      <c r="AI64" s="155">
        <f t="shared" ca="1" si="59"/>
        <v>0</v>
      </c>
      <c r="AJ64" s="156"/>
      <c r="AM64" s="24" t="str">
        <f t="shared" ca="1" si="60"/>
        <v>0</v>
      </c>
      <c r="AN64" s="24" t="str">
        <f t="shared" ca="1" si="61"/>
        <v>0</v>
      </c>
    </row>
    <row r="65" spans="1:40">
      <c r="A65" s="11">
        <f t="shared" si="62"/>
        <v>31</v>
      </c>
      <c r="B65" s="146" t="s">
        <v>91</v>
      </c>
      <c r="C65" s="11"/>
      <c r="D65" s="147" t="s">
        <v>3</v>
      </c>
      <c r="E65" s="11"/>
      <c r="F65" s="148" t="s">
        <v>139</v>
      </c>
      <c r="G65" s="149" t="str">
        <f t="shared" si="40"/>
        <v>ManTech31ADSV-3-D-08Contr</v>
      </c>
      <c r="H65" s="149"/>
      <c r="I65" s="147" t="s">
        <v>30</v>
      </c>
      <c r="J65" s="84">
        <v>260.32</v>
      </c>
      <c r="K65" s="84">
        <f t="shared" ca="1" si="41"/>
        <v>272.61</v>
      </c>
      <c r="L65" s="84">
        <f t="shared" ca="1" si="42"/>
        <v>114.932376</v>
      </c>
      <c r="M65" s="84">
        <f t="shared" ca="1" si="43"/>
        <v>54.2946868776</v>
      </c>
      <c r="N65" s="84">
        <f t="shared" ca="1" si="44"/>
        <v>0</v>
      </c>
      <c r="O65" s="84">
        <f t="shared" ca="1" si="44"/>
        <v>0</v>
      </c>
      <c r="P65" s="84">
        <f t="shared" ca="1" si="44"/>
        <v>0</v>
      </c>
      <c r="Q65" s="84">
        <f t="shared" ca="1" si="45"/>
        <v>41.046663141329034</v>
      </c>
      <c r="R65" s="84">
        <f t="shared" ca="1" si="46"/>
        <v>482.883726018929</v>
      </c>
      <c r="S65" s="84">
        <f t="shared" ca="1" si="47"/>
        <v>72.432558902839347</v>
      </c>
      <c r="T65" s="84">
        <f t="shared" ca="1" si="48"/>
        <v>555.32000000000005</v>
      </c>
      <c r="U65" s="151">
        <v>0</v>
      </c>
      <c r="V65" s="152">
        <f t="shared" ca="1" si="49"/>
        <v>0</v>
      </c>
      <c r="Y65" s="153">
        <f t="shared" ca="1" si="50"/>
        <v>0</v>
      </c>
      <c r="Z65" s="153">
        <f t="shared" ca="1" si="51"/>
        <v>0</v>
      </c>
      <c r="AA65" s="153">
        <f t="shared" ca="1" si="52"/>
        <v>0</v>
      </c>
      <c r="AB65" s="153">
        <f t="shared" ca="1" si="53"/>
        <v>0</v>
      </c>
      <c r="AC65" s="153">
        <f t="shared" ca="1" si="54"/>
        <v>0</v>
      </c>
      <c r="AD65" s="153">
        <f t="shared" ca="1" si="55"/>
        <v>0</v>
      </c>
      <c r="AE65" s="153">
        <f t="shared" ca="1" si="56"/>
        <v>0</v>
      </c>
      <c r="AF65" s="153">
        <f t="shared" ca="1" si="57"/>
        <v>0</v>
      </c>
      <c r="AG65" s="153">
        <f t="shared" ca="1" si="58"/>
        <v>0</v>
      </c>
      <c r="AH65" s="154"/>
      <c r="AI65" s="155">
        <f t="shared" ca="1" si="59"/>
        <v>0</v>
      </c>
      <c r="AJ65" s="156"/>
      <c r="AM65" s="24" t="str">
        <f t="shared" ca="1" si="60"/>
        <v>1</v>
      </c>
      <c r="AN65" s="24" t="str">
        <f t="shared" ca="1" si="61"/>
        <v>0</v>
      </c>
    </row>
    <row r="66" spans="1:40">
      <c r="A66" s="11">
        <f t="shared" si="62"/>
        <v>32</v>
      </c>
      <c r="B66" s="146" t="s">
        <v>92</v>
      </c>
      <c r="C66" s="11"/>
      <c r="D66" s="147" t="s">
        <v>3</v>
      </c>
      <c r="E66" s="11"/>
      <c r="F66" s="148" t="s">
        <v>145</v>
      </c>
      <c r="G66" s="149" t="str">
        <f t="shared" si="40"/>
        <v>ManTech32LOGS-3-D-11Contr</v>
      </c>
      <c r="H66" s="149"/>
      <c r="I66" s="147" t="s">
        <v>30</v>
      </c>
      <c r="J66" s="84">
        <v>375.12</v>
      </c>
      <c r="K66" s="84">
        <f t="shared" ca="1" si="41"/>
        <v>392.83</v>
      </c>
      <c r="L66" s="84">
        <f t="shared" ca="1" si="42"/>
        <v>165.61712799999998</v>
      </c>
      <c r="M66" s="84">
        <f t="shared" ca="1" si="43"/>
        <v>78.238442632800002</v>
      </c>
      <c r="N66" s="84">
        <f t="shared" ca="1" si="44"/>
        <v>0</v>
      </c>
      <c r="O66" s="84">
        <f t="shared" ca="1" si="44"/>
        <v>0</v>
      </c>
      <c r="P66" s="84">
        <f t="shared" ca="1" si="44"/>
        <v>0</v>
      </c>
      <c r="Q66" s="84">
        <f t="shared" ca="1" si="45"/>
        <v>59.14808951178712</v>
      </c>
      <c r="R66" s="84">
        <f t="shared" ca="1" si="46"/>
        <v>695.83366014458716</v>
      </c>
      <c r="S66" s="84">
        <f t="shared" ca="1" si="47"/>
        <v>104.37504902168807</v>
      </c>
      <c r="T66" s="84">
        <f t="shared" ca="1" si="48"/>
        <v>800.21</v>
      </c>
      <c r="U66" s="151">
        <v>0</v>
      </c>
      <c r="V66" s="152">
        <f t="shared" ca="1" si="49"/>
        <v>0</v>
      </c>
      <c r="Y66" s="153">
        <f t="shared" ca="1" si="50"/>
        <v>0</v>
      </c>
      <c r="Z66" s="153">
        <f t="shared" ca="1" si="51"/>
        <v>0</v>
      </c>
      <c r="AA66" s="153">
        <f t="shared" ca="1" si="52"/>
        <v>0</v>
      </c>
      <c r="AB66" s="153">
        <f t="shared" ca="1" si="53"/>
        <v>0</v>
      </c>
      <c r="AC66" s="153">
        <f t="shared" ca="1" si="54"/>
        <v>0</v>
      </c>
      <c r="AD66" s="153">
        <f t="shared" ca="1" si="55"/>
        <v>0</v>
      </c>
      <c r="AE66" s="153">
        <f t="shared" ca="1" si="56"/>
        <v>0</v>
      </c>
      <c r="AF66" s="153">
        <f t="shared" ca="1" si="57"/>
        <v>0</v>
      </c>
      <c r="AG66" s="153">
        <f t="shared" ca="1" si="58"/>
        <v>0</v>
      </c>
      <c r="AH66" s="154"/>
      <c r="AI66" s="155">
        <f t="shared" ca="1" si="59"/>
        <v>0</v>
      </c>
      <c r="AJ66" s="156"/>
      <c r="AM66" s="24" t="str">
        <f t="shared" ca="1" si="60"/>
        <v>1</v>
      </c>
      <c r="AN66" s="24" t="str">
        <f t="shared" ca="1" si="61"/>
        <v>0</v>
      </c>
    </row>
    <row r="67" spans="1:40">
      <c r="A67" s="11">
        <f t="shared" si="62"/>
        <v>33</v>
      </c>
      <c r="B67" s="146" t="s">
        <v>93</v>
      </c>
      <c r="C67" s="11"/>
      <c r="D67" s="147" t="s">
        <v>3</v>
      </c>
      <c r="E67" s="11"/>
      <c r="F67" s="148" t="s">
        <v>146</v>
      </c>
      <c r="G67" s="149" t="str">
        <f t="shared" si="40"/>
        <v>ManTech33LOGS-3-D-08Contr</v>
      </c>
      <c r="H67" s="149"/>
      <c r="I67" s="147" t="s">
        <v>30</v>
      </c>
      <c r="J67" s="84">
        <v>245.92</v>
      </c>
      <c r="K67" s="84">
        <f t="shared" ca="1" si="41"/>
        <v>257.52999999999997</v>
      </c>
      <c r="L67" s="84">
        <f t="shared" ca="1" si="42"/>
        <v>108.57464799999998</v>
      </c>
      <c r="M67" s="84">
        <f t="shared" ca="1" si="43"/>
        <v>51.291261184799993</v>
      </c>
      <c r="N67" s="84">
        <f t="shared" ca="1" si="44"/>
        <v>0</v>
      </c>
      <c r="O67" s="84">
        <f t="shared" ca="1" si="44"/>
        <v>0</v>
      </c>
      <c r="P67" s="84">
        <f t="shared" ca="1" si="44"/>
        <v>0</v>
      </c>
      <c r="Q67" s="84">
        <f t="shared" ca="1" si="45"/>
        <v>38.776079963267918</v>
      </c>
      <c r="R67" s="84">
        <f t="shared" ca="1" si="46"/>
        <v>456.17198914806789</v>
      </c>
      <c r="S67" s="84">
        <f t="shared" ca="1" si="47"/>
        <v>68.425798372210181</v>
      </c>
      <c r="T67" s="84">
        <f t="shared" ca="1" si="48"/>
        <v>524.6</v>
      </c>
      <c r="U67" s="151">
        <v>0</v>
      </c>
      <c r="V67" s="152">
        <f t="shared" ca="1" si="49"/>
        <v>0</v>
      </c>
      <c r="Y67" s="153">
        <f t="shared" ca="1" si="50"/>
        <v>0</v>
      </c>
      <c r="Z67" s="153">
        <f t="shared" ca="1" si="51"/>
        <v>0</v>
      </c>
      <c r="AA67" s="153">
        <f t="shared" ca="1" si="52"/>
        <v>0</v>
      </c>
      <c r="AB67" s="153">
        <f t="shared" ca="1" si="53"/>
        <v>0</v>
      </c>
      <c r="AC67" s="153">
        <f t="shared" ca="1" si="54"/>
        <v>0</v>
      </c>
      <c r="AD67" s="153">
        <f t="shared" ca="1" si="55"/>
        <v>0</v>
      </c>
      <c r="AE67" s="153">
        <f t="shared" ca="1" si="56"/>
        <v>0</v>
      </c>
      <c r="AF67" s="153">
        <f t="shared" ca="1" si="57"/>
        <v>0</v>
      </c>
      <c r="AG67" s="153">
        <f t="shared" ca="1" si="58"/>
        <v>0</v>
      </c>
      <c r="AH67" s="154"/>
      <c r="AI67" s="155">
        <f t="shared" ca="1" si="59"/>
        <v>0</v>
      </c>
      <c r="AJ67" s="156"/>
      <c r="AM67" s="24" t="str">
        <f t="shared" ca="1" si="60"/>
        <v>1</v>
      </c>
      <c r="AN67" s="24" t="str">
        <f t="shared" ca="1" si="61"/>
        <v>0</v>
      </c>
    </row>
    <row r="68" spans="1:40">
      <c r="A68" s="11">
        <f t="shared" si="62"/>
        <v>34</v>
      </c>
      <c r="B68" s="146" t="s">
        <v>94</v>
      </c>
      <c r="C68" s="11"/>
      <c r="D68" s="147" t="s">
        <v>3</v>
      </c>
      <c r="E68" s="11"/>
      <c r="F68" s="148" t="s">
        <v>147</v>
      </c>
      <c r="G68" s="149" t="str">
        <f t="shared" si="40"/>
        <v>ManTech34FINA-3-D-11Contr</v>
      </c>
      <c r="H68" s="149"/>
      <c r="I68" s="147" t="s">
        <v>30</v>
      </c>
      <c r="J68" s="84">
        <v>0</v>
      </c>
      <c r="K68" s="84">
        <f t="shared" ca="1" si="41"/>
        <v>0</v>
      </c>
      <c r="L68" s="84">
        <f t="shared" ca="1" si="42"/>
        <v>0</v>
      </c>
      <c r="M68" s="84">
        <f t="shared" ca="1" si="43"/>
        <v>0</v>
      </c>
      <c r="N68" s="84">
        <f t="shared" ca="1" si="44"/>
        <v>0</v>
      </c>
      <c r="O68" s="84">
        <f t="shared" ca="1" si="44"/>
        <v>0</v>
      </c>
      <c r="P68" s="84">
        <f t="shared" ca="1" si="44"/>
        <v>0</v>
      </c>
      <c r="Q68" s="84">
        <f t="shared" ca="1" si="45"/>
        <v>0</v>
      </c>
      <c r="R68" s="84">
        <f t="shared" ca="1" si="46"/>
        <v>0</v>
      </c>
      <c r="S68" s="84">
        <f t="shared" ca="1" si="47"/>
        <v>0</v>
      </c>
      <c r="T68" s="84">
        <f t="shared" ca="1" si="48"/>
        <v>0</v>
      </c>
      <c r="U68" s="151">
        <v>0</v>
      </c>
      <c r="V68" s="152">
        <f t="shared" ca="1" si="49"/>
        <v>0</v>
      </c>
      <c r="Y68" s="153">
        <f t="shared" ca="1" si="50"/>
        <v>0</v>
      </c>
      <c r="Z68" s="153">
        <f t="shared" ca="1" si="51"/>
        <v>0</v>
      </c>
      <c r="AA68" s="153">
        <f t="shared" ca="1" si="52"/>
        <v>0</v>
      </c>
      <c r="AB68" s="153">
        <f t="shared" ca="1" si="53"/>
        <v>0</v>
      </c>
      <c r="AC68" s="153">
        <f t="shared" ca="1" si="54"/>
        <v>0</v>
      </c>
      <c r="AD68" s="153">
        <f t="shared" ca="1" si="55"/>
        <v>0</v>
      </c>
      <c r="AE68" s="153">
        <f t="shared" ca="1" si="56"/>
        <v>0</v>
      </c>
      <c r="AF68" s="153">
        <f t="shared" ca="1" si="57"/>
        <v>0</v>
      </c>
      <c r="AG68" s="153">
        <f t="shared" ca="1" si="58"/>
        <v>0</v>
      </c>
      <c r="AH68" s="154"/>
      <c r="AI68" s="155">
        <f t="shared" ca="1" si="59"/>
        <v>0</v>
      </c>
      <c r="AJ68" s="156"/>
      <c r="AM68" s="24" t="str">
        <f t="shared" ca="1" si="60"/>
        <v>0</v>
      </c>
      <c r="AN68" s="24" t="str">
        <f t="shared" ca="1" si="61"/>
        <v>0</v>
      </c>
    </row>
    <row r="69" spans="1:40">
      <c r="A69" s="11">
        <f t="shared" si="62"/>
        <v>35</v>
      </c>
      <c r="B69" s="146" t="s">
        <v>95</v>
      </c>
      <c r="C69" s="11"/>
      <c r="D69" s="147" t="s">
        <v>3</v>
      </c>
      <c r="E69" s="11"/>
      <c r="F69" s="148" t="s">
        <v>148</v>
      </c>
      <c r="G69" s="149" t="str">
        <f t="shared" si="40"/>
        <v>ManTech35FINA-3-D-08Contr</v>
      </c>
      <c r="H69" s="149"/>
      <c r="I69" s="147" t="s">
        <v>30</v>
      </c>
      <c r="J69" s="84">
        <v>260.95999999999998</v>
      </c>
      <c r="K69" s="84">
        <f t="shared" ca="1" si="41"/>
        <v>273.27999999999997</v>
      </c>
      <c r="L69" s="84">
        <f t="shared" ca="1" si="42"/>
        <v>115.21484799999998</v>
      </c>
      <c r="M69" s="84">
        <f t="shared" ca="1" si="43"/>
        <v>54.428128204799989</v>
      </c>
      <c r="N69" s="84">
        <f t="shared" ca="1" si="44"/>
        <v>0</v>
      </c>
      <c r="O69" s="84">
        <f t="shared" ca="1" si="44"/>
        <v>0</v>
      </c>
      <c r="P69" s="84">
        <f t="shared" ca="1" si="44"/>
        <v>0</v>
      </c>
      <c r="Q69" s="84">
        <f t="shared" ca="1" si="45"/>
        <v>41.147544489425911</v>
      </c>
      <c r="R69" s="84">
        <f t="shared" ca="1" si="46"/>
        <v>484.07052069422582</v>
      </c>
      <c r="S69" s="84">
        <f t="shared" ca="1" si="47"/>
        <v>72.610578104133864</v>
      </c>
      <c r="T69" s="84">
        <f t="shared" ca="1" si="48"/>
        <v>556.67999999999995</v>
      </c>
      <c r="U69" s="151">
        <v>0</v>
      </c>
      <c r="V69" s="152">
        <f t="shared" ca="1" si="49"/>
        <v>0</v>
      </c>
      <c r="Y69" s="153">
        <f t="shared" ca="1" si="50"/>
        <v>0</v>
      </c>
      <c r="Z69" s="153">
        <f t="shared" ca="1" si="51"/>
        <v>0</v>
      </c>
      <c r="AA69" s="153">
        <f t="shared" ca="1" si="52"/>
        <v>0</v>
      </c>
      <c r="AB69" s="153">
        <f t="shared" ca="1" si="53"/>
        <v>0</v>
      </c>
      <c r="AC69" s="153">
        <f t="shared" ca="1" si="54"/>
        <v>0</v>
      </c>
      <c r="AD69" s="153">
        <f t="shared" ca="1" si="55"/>
        <v>0</v>
      </c>
      <c r="AE69" s="153">
        <f t="shared" ca="1" si="56"/>
        <v>0</v>
      </c>
      <c r="AF69" s="153">
        <f t="shared" ca="1" si="57"/>
        <v>0</v>
      </c>
      <c r="AG69" s="153">
        <f t="shared" ca="1" si="58"/>
        <v>0</v>
      </c>
      <c r="AH69" s="154"/>
      <c r="AI69" s="155">
        <f t="shared" ca="1" si="59"/>
        <v>0</v>
      </c>
      <c r="AJ69" s="156"/>
      <c r="AM69" s="24" t="str">
        <f t="shared" ca="1" si="60"/>
        <v>1</v>
      </c>
      <c r="AN69" s="24" t="str">
        <f t="shared" ca="1" si="61"/>
        <v>0</v>
      </c>
    </row>
    <row r="70" spans="1:40">
      <c r="A70" s="11">
        <f t="shared" si="62"/>
        <v>36</v>
      </c>
      <c r="B70" s="146" t="s">
        <v>96</v>
      </c>
      <c r="C70" s="11"/>
      <c r="D70" s="147" t="s">
        <v>3</v>
      </c>
      <c r="E70" s="11"/>
      <c r="F70" s="148" t="s">
        <v>149</v>
      </c>
      <c r="G70" s="149" t="str">
        <f t="shared" si="40"/>
        <v>ManTech36GART-3-D-11Contr</v>
      </c>
      <c r="H70" s="149"/>
      <c r="I70" s="147" t="s">
        <v>30</v>
      </c>
      <c r="J70" s="84">
        <v>405.28</v>
      </c>
      <c r="K70" s="84">
        <f t="shared" ca="1" si="41"/>
        <v>424.41</v>
      </c>
      <c r="L70" s="84">
        <f t="shared" ca="1" si="42"/>
        <v>178.93125599999999</v>
      </c>
      <c r="M70" s="84">
        <f t="shared" ca="1" si="43"/>
        <v>84.528109965600009</v>
      </c>
      <c r="N70" s="84">
        <f t="shared" ca="1" si="44"/>
        <v>0</v>
      </c>
      <c r="O70" s="84">
        <f t="shared" ca="1" si="44"/>
        <v>0</v>
      </c>
      <c r="P70" s="84">
        <f t="shared" ca="1" si="44"/>
        <v>0</v>
      </c>
      <c r="Q70" s="84">
        <f t="shared" ca="1" si="45"/>
        <v>63.903064098204247</v>
      </c>
      <c r="R70" s="84">
        <f t="shared" ca="1" si="46"/>
        <v>751.77243006380434</v>
      </c>
      <c r="S70" s="84">
        <f t="shared" ca="1" si="47"/>
        <v>112.76586450957065</v>
      </c>
      <c r="T70" s="84">
        <f t="shared" ca="1" si="48"/>
        <v>864.54</v>
      </c>
      <c r="U70" s="151">
        <v>0</v>
      </c>
      <c r="V70" s="152">
        <f t="shared" ca="1" si="49"/>
        <v>0</v>
      </c>
      <c r="Y70" s="153">
        <f t="shared" ca="1" si="50"/>
        <v>0</v>
      </c>
      <c r="Z70" s="153">
        <f t="shared" ca="1" si="51"/>
        <v>0</v>
      </c>
      <c r="AA70" s="153">
        <f t="shared" ca="1" si="52"/>
        <v>0</v>
      </c>
      <c r="AB70" s="153">
        <f t="shared" ca="1" si="53"/>
        <v>0</v>
      </c>
      <c r="AC70" s="153">
        <f t="shared" ca="1" si="54"/>
        <v>0</v>
      </c>
      <c r="AD70" s="153">
        <f t="shared" ca="1" si="55"/>
        <v>0</v>
      </c>
      <c r="AE70" s="153">
        <f t="shared" ca="1" si="56"/>
        <v>0</v>
      </c>
      <c r="AF70" s="153">
        <f t="shared" ca="1" si="57"/>
        <v>0</v>
      </c>
      <c r="AG70" s="153">
        <f t="shared" ca="1" si="58"/>
        <v>0</v>
      </c>
      <c r="AH70" s="154"/>
      <c r="AI70" s="155">
        <f t="shared" ca="1" si="59"/>
        <v>0</v>
      </c>
      <c r="AJ70" s="156"/>
      <c r="AM70" s="24" t="str">
        <f t="shared" ca="1" si="60"/>
        <v>1</v>
      </c>
      <c r="AN70" s="24" t="str">
        <f t="shared" ca="1" si="61"/>
        <v>0</v>
      </c>
    </row>
    <row r="71" spans="1:40">
      <c r="A71" s="11">
        <f t="shared" si="62"/>
        <v>37</v>
      </c>
      <c r="B71" s="146" t="s">
        <v>97</v>
      </c>
      <c r="C71" s="11"/>
      <c r="D71" s="147" t="s">
        <v>3</v>
      </c>
      <c r="E71" s="11"/>
      <c r="F71" s="148" t="s">
        <v>150</v>
      </c>
      <c r="G71" s="149" t="str">
        <f t="shared" si="40"/>
        <v>ManTech37GART-3-D-08Contr</v>
      </c>
      <c r="H71" s="149"/>
      <c r="I71" s="147" t="s">
        <v>30</v>
      </c>
      <c r="J71" s="84">
        <v>264.48</v>
      </c>
      <c r="K71" s="84">
        <f t="shared" ca="1" si="41"/>
        <v>276.95999999999998</v>
      </c>
      <c r="L71" s="84">
        <f t="shared" ca="1" si="42"/>
        <v>116.76633599999998</v>
      </c>
      <c r="M71" s="84">
        <f t="shared" ca="1" si="43"/>
        <v>55.161059673599993</v>
      </c>
      <c r="N71" s="84">
        <f t="shared" ca="1" si="44"/>
        <v>0</v>
      </c>
      <c r="O71" s="84">
        <f t="shared" ca="1" si="44"/>
        <v>0</v>
      </c>
      <c r="P71" s="84">
        <f t="shared" ca="1" si="44"/>
        <v>0</v>
      </c>
      <c r="Q71" s="84">
        <f t="shared" ca="1" si="45"/>
        <v>41.701639058077433</v>
      </c>
      <c r="R71" s="84">
        <f t="shared" ca="1" si="46"/>
        <v>490.58903473167737</v>
      </c>
      <c r="S71" s="84">
        <f t="shared" ca="1" si="47"/>
        <v>73.588355209751597</v>
      </c>
      <c r="T71" s="84">
        <f t="shared" ca="1" si="48"/>
        <v>564.17999999999995</v>
      </c>
      <c r="U71" s="151">
        <v>0</v>
      </c>
      <c r="V71" s="152">
        <f t="shared" ca="1" si="49"/>
        <v>0</v>
      </c>
      <c r="Y71" s="153">
        <f t="shared" ca="1" si="50"/>
        <v>0</v>
      </c>
      <c r="Z71" s="153">
        <f t="shared" ca="1" si="51"/>
        <v>0</v>
      </c>
      <c r="AA71" s="153">
        <f t="shared" ca="1" si="52"/>
        <v>0</v>
      </c>
      <c r="AB71" s="153">
        <f t="shared" ca="1" si="53"/>
        <v>0</v>
      </c>
      <c r="AC71" s="153">
        <f t="shared" ca="1" si="54"/>
        <v>0</v>
      </c>
      <c r="AD71" s="153">
        <f t="shared" ca="1" si="55"/>
        <v>0</v>
      </c>
      <c r="AE71" s="153">
        <f t="shared" ca="1" si="56"/>
        <v>0</v>
      </c>
      <c r="AF71" s="153">
        <f t="shared" ca="1" si="57"/>
        <v>0</v>
      </c>
      <c r="AG71" s="153">
        <f t="shared" ca="1" si="58"/>
        <v>0</v>
      </c>
      <c r="AH71" s="154"/>
      <c r="AI71" s="155">
        <f t="shared" ca="1" si="59"/>
        <v>0</v>
      </c>
      <c r="AJ71" s="156"/>
      <c r="AM71" s="24" t="str">
        <f t="shared" ca="1" si="60"/>
        <v>1</v>
      </c>
      <c r="AN71" s="24" t="str">
        <f t="shared" ca="1" si="61"/>
        <v>0</v>
      </c>
    </row>
    <row r="72" spans="1:40">
      <c r="A72" s="11">
        <f t="shared" si="62"/>
        <v>38</v>
      </c>
      <c r="B72" s="146" t="s">
        <v>98</v>
      </c>
      <c r="C72" s="11"/>
      <c r="D72" s="147" t="s">
        <v>3</v>
      </c>
      <c r="E72" s="11"/>
      <c r="F72" s="148" t="s">
        <v>149</v>
      </c>
      <c r="G72" s="149" t="str">
        <f t="shared" si="40"/>
        <v>ManTech38GART-3-D-11Contr</v>
      </c>
      <c r="H72" s="149"/>
      <c r="I72" s="147" t="s">
        <v>30</v>
      </c>
      <c r="J72" s="84">
        <v>405.28</v>
      </c>
      <c r="K72" s="84">
        <f t="shared" ca="1" si="41"/>
        <v>424.41</v>
      </c>
      <c r="L72" s="84">
        <f t="shared" ca="1" si="42"/>
        <v>178.93125599999999</v>
      </c>
      <c r="M72" s="84">
        <f t="shared" ca="1" si="43"/>
        <v>84.528109965600009</v>
      </c>
      <c r="N72" s="84">
        <f t="shared" ca="1" si="44"/>
        <v>0</v>
      </c>
      <c r="O72" s="84">
        <f t="shared" ca="1" si="44"/>
        <v>0</v>
      </c>
      <c r="P72" s="84">
        <f t="shared" ca="1" si="44"/>
        <v>0</v>
      </c>
      <c r="Q72" s="84">
        <f t="shared" ca="1" si="45"/>
        <v>63.903064098204247</v>
      </c>
      <c r="R72" s="84">
        <f t="shared" ca="1" si="46"/>
        <v>751.77243006380434</v>
      </c>
      <c r="S72" s="84">
        <f t="shared" ca="1" si="47"/>
        <v>112.76586450957065</v>
      </c>
      <c r="T72" s="84">
        <f t="shared" ca="1" si="48"/>
        <v>864.54</v>
      </c>
      <c r="U72" s="151">
        <v>0</v>
      </c>
      <c r="V72" s="152">
        <f t="shared" ca="1" si="49"/>
        <v>0</v>
      </c>
      <c r="Y72" s="153">
        <f t="shared" ca="1" si="50"/>
        <v>0</v>
      </c>
      <c r="Z72" s="153">
        <f t="shared" ca="1" si="51"/>
        <v>0</v>
      </c>
      <c r="AA72" s="153">
        <f t="shared" ca="1" si="52"/>
        <v>0</v>
      </c>
      <c r="AB72" s="153">
        <f t="shared" ca="1" si="53"/>
        <v>0</v>
      </c>
      <c r="AC72" s="153">
        <f t="shared" ca="1" si="54"/>
        <v>0</v>
      </c>
      <c r="AD72" s="153">
        <f t="shared" ca="1" si="55"/>
        <v>0</v>
      </c>
      <c r="AE72" s="153">
        <f t="shared" ca="1" si="56"/>
        <v>0</v>
      </c>
      <c r="AF72" s="153">
        <f t="shared" ca="1" si="57"/>
        <v>0</v>
      </c>
      <c r="AG72" s="153">
        <f t="shared" ca="1" si="58"/>
        <v>0</v>
      </c>
      <c r="AH72" s="154"/>
      <c r="AI72" s="155">
        <f t="shared" ca="1" si="59"/>
        <v>0</v>
      </c>
      <c r="AJ72" s="156"/>
      <c r="AM72" s="24" t="str">
        <f t="shared" ca="1" si="60"/>
        <v>1</v>
      </c>
      <c r="AN72" s="24" t="str">
        <f t="shared" ca="1" si="61"/>
        <v>0</v>
      </c>
    </row>
    <row r="73" spans="1:40">
      <c r="A73" s="11">
        <f t="shared" si="62"/>
        <v>39</v>
      </c>
      <c r="B73" s="146" t="s">
        <v>99</v>
      </c>
      <c r="C73" s="11"/>
      <c r="D73" s="147" t="s">
        <v>3</v>
      </c>
      <c r="E73" s="11"/>
      <c r="F73" s="148" t="s">
        <v>150</v>
      </c>
      <c r="G73" s="149" t="str">
        <f t="shared" si="40"/>
        <v>ManTech39GART-3-D-08Contr</v>
      </c>
      <c r="H73" s="149"/>
      <c r="I73" s="147" t="s">
        <v>30</v>
      </c>
      <c r="J73" s="84">
        <v>264.48</v>
      </c>
      <c r="K73" s="84">
        <f t="shared" ca="1" si="41"/>
        <v>276.95999999999998</v>
      </c>
      <c r="L73" s="84">
        <f t="shared" ca="1" si="42"/>
        <v>116.76633599999998</v>
      </c>
      <c r="M73" s="84">
        <f t="shared" ca="1" si="43"/>
        <v>55.161059673599993</v>
      </c>
      <c r="N73" s="84">
        <f t="shared" ca="1" si="44"/>
        <v>0</v>
      </c>
      <c r="O73" s="84">
        <f t="shared" ca="1" si="44"/>
        <v>0</v>
      </c>
      <c r="P73" s="84">
        <f t="shared" ca="1" si="44"/>
        <v>0</v>
      </c>
      <c r="Q73" s="84">
        <f t="shared" ca="1" si="45"/>
        <v>41.701639058077433</v>
      </c>
      <c r="R73" s="84">
        <f t="shared" ca="1" si="46"/>
        <v>490.58903473167737</v>
      </c>
      <c r="S73" s="84">
        <f t="shared" ca="1" si="47"/>
        <v>73.588355209751597</v>
      </c>
      <c r="T73" s="84">
        <f t="shared" ca="1" si="48"/>
        <v>564.17999999999995</v>
      </c>
      <c r="U73" s="151">
        <v>0</v>
      </c>
      <c r="V73" s="152">
        <f t="shared" ca="1" si="49"/>
        <v>0</v>
      </c>
      <c r="Y73" s="153">
        <f t="shared" ca="1" si="50"/>
        <v>0</v>
      </c>
      <c r="Z73" s="153">
        <f t="shared" ca="1" si="51"/>
        <v>0</v>
      </c>
      <c r="AA73" s="153">
        <f t="shared" ca="1" si="52"/>
        <v>0</v>
      </c>
      <c r="AB73" s="153">
        <f t="shared" ca="1" si="53"/>
        <v>0</v>
      </c>
      <c r="AC73" s="153">
        <f t="shared" ca="1" si="54"/>
        <v>0</v>
      </c>
      <c r="AD73" s="153">
        <f t="shared" ca="1" si="55"/>
        <v>0</v>
      </c>
      <c r="AE73" s="153">
        <f t="shared" ca="1" si="56"/>
        <v>0</v>
      </c>
      <c r="AF73" s="153">
        <f t="shared" ca="1" si="57"/>
        <v>0</v>
      </c>
      <c r="AG73" s="153">
        <f t="shared" ca="1" si="58"/>
        <v>0</v>
      </c>
      <c r="AH73" s="154"/>
      <c r="AI73" s="155">
        <f t="shared" ca="1" si="59"/>
        <v>0</v>
      </c>
      <c r="AJ73" s="156"/>
      <c r="AM73" s="24" t="str">
        <f t="shared" ca="1" si="60"/>
        <v>1</v>
      </c>
      <c r="AN73" s="24" t="str">
        <f t="shared" ca="1" si="61"/>
        <v>0</v>
      </c>
    </row>
    <row r="74" spans="1:40">
      <c r="A74" s="11">
        <f t="shared" si="62"/>
        <v>40</v>
      </c>
      <c r="B74" s="146" t="s">
        <v>100</v>
      </c>
      <c r="C74" s="11"/>
      <c r="D74" s="147" t="s">
        <v>3</v>
      </c>
      <c r="E74" s="11"/>
      <c r="F74" s="148" t="s">
        <v>151</v>
      </c>
      <c r="G74" s="149" t="str">
        <f t="shared" si="40"/>
        <v>ManTech40FACI-3-D-11Contr</v>
      </c>
      <c r="H74" s="149"/>
      <c r="I74" s="147" t="s">
        <v>30</v>
      </c>
      <c r="J74" s="84">
        <v>426.56</v>
      </c>
      <c r="K74" s="84">
        <f t="shared" ca="1" si="41"/>
        <v>446.7</v>
      </c>
      <c r="L74" s="84">
        <f t="shared" ca="1" si="42"/>
        <v>188.32871999999998</v>
      </c>
      <c r="M74" s="84">
        <f t="shared" ca="1" si="43"/>
        <v>88.967523671999999</v>
      </c>
      <c r="N74" s="84">
        <f t="shared" ca="1" si="44"/>
        <v>0</v>
      </c>
      <c r="O74" s="84">
        <f t="shared" ca="1" si="44"/>
        <v>0</v>
      </c>
      <c r="P74" s="84">
        <f t="shared" ca="1" si="44"/>
        <v>0</v>
      </c>
      <c r="Q74" s="84">
        <f t="shared" ca="1" si="45"/>
        <v>67.259251037128791</v>
      </c>
      <c r="R74" s="84">
        <f t="shared" ca="1" si="46"/>
        <v>791.25549470912881</v>
      </c>
      <c r="S74" s="84">
        <f t="shared" ca="1" si="47"/>
        <v>118.68832420636932</v>
      </c>
      <c r="T74" s="84">
        <f t="shared" ca="1" si="48"/>
        <v>909.94</v>
      </c>
      <c r="U74" s="151">
        <v>0</v>
      </c>
      <c r="V74" s="152">
        <f t="shared" ca="1" si="49"/>
        <v>0</v>
      </c>
      <c r="Y74" s="153">
        <f t="shared" ca="1" si="50"/>
        <v>0</v>
      </c>
      <c r="Z74" s="153">
        <f t="shared" ca="1" si="51"/>
        <v>0</v>
      </c>
      <c r="AA74" s="153">
        <f t="shared" ca="1" si="52"/>
        <v>0</v>
      </c>
      <c r="AB74" s="153">
        <f t="shared" ca="1" si="53"/>
        <v>0</v>
      </c>
      <c r="AC74" s="153">
        <f t="shared" ca="1" si="54"/>
        <v>0</v>
      </c>
      <c r="AD74" s="153">
        <f t="shared" ca="1" si="55"/>
        <v>0</v>
      </c>
      <c r="AE74" s="153">
        <f t="shared" ca="1" si="56"/>
        <v>0</v>
      </c>
      <c r="AF74" s="153">
        <f t="shared" ca="1" si="57"/>
        <v>0</v>
      </c>
      <c r="AG74" s="153">
        <f t="shared" ca="1" si="58"/>
        <v>0</v>
      </c>
      <c r="AH74" s="154"/>
      <c r="AI74" s="155">
        <f t="shared" ca="1" si="59"/>
        <v>0</v>
      </c>
      <c r="AJ74" s="156"/>
      <c r="AM74" s="24" t="str">
        <f t="shared" ca="1" si="60"/>
        <v>1</v>
      </c>
      <c r="AN74" s="24" t="str">
        <f t="shared" ca="1" si="61"/>
        <v>0</v>
      </c>
    </row>
    <row r="75" spans="1:40">
      <c r="A75" s="11">
        <f t="shared" si="62"/>
        <v>41</v>
      </c>
      <c r="B75" s="146" t="s">
        <v>101</v>
      </c>
      <c r="C75" s="11"/>
      <c r="D75" s="147" t="s">
        <v>3</v>
      </c>
      <c r="E75" s="11"/>
      <c r="F75" s="148" t="s">
        <v>152</v>
      </c>
      <c r="G75" s="149" t="str">
        <f t="shared" si="40"/>
        <v>ManTech41FACI-3-D-08Contr</v>
      </c>
      <c r="H75" s="149"/>
      <c r="I75" s="147" t="s">
        <v>30</v>
      </c>
      <c r="J75" s="84">
        <v>270.88</v>
      </c>
      <c r="K75" s="84">
        <f t="shared" ca="1" si="41"/>
        <v>283.67</v>
      </c>
      <c r="L75" s="84">
        <f t="shared" ca="1" si="42"/>
        <v>119.59527199999999</v>
      </c>
      <c r="M75" s="84">
        <f t="shared" ca="1" si="43"/>
        <v>56.497464607200001</v>
      </c>
      <c r="N75" s="84">
        <f t="shared" ca="1" si="44"/>
        <v>0</v>
      </c>
      <c r="O75" s="84">
        <f t="shared" ca="1" si="44"/>
        <v>0</v>
      </c>
      <c r="P75" s="84">
        <f t="shared" ca="1" si="44"/>
        <v>0</v>
      </c>
      <c r="Q75" s="84">
        <f t="shared" ca="1" si="45"/>
        <v>42.711958230808875</v>
      </c>
      <c r="R75" s="84">
        <f t="shared" ca="1" si="46"/>
        <v>502.47469483800887</v>
      </c>
      <c r="S75" s="84">
        <f t="shared" ca="1" si="47"/>
        <v>75.371204225701334</v>
      </c>
      <c r="T75" s="84">
        <f t="shared" ca="1" si="48"/>
        <v>577.85</v>
      </c>
      <c r="U75" s="151">
        <v>0</v>
      </c>
      <c r="V75" s="152">
        <f t="shared" ca="1" si="49"/>
        <v>0</v>
      </c>
      <c r="Y75" s="153">
        <f t="shared" ca="1" si="50"/>
        <v>0</v>
      </c>
      <c r="Z75" s="153">
        <f t="shared" ca="1" si="51"/>
        <v>0</v>
      </c>
      <c r="AA75" s="153">
        <f t="shared" ca="1" si="52"/>
        <v>0</v>
      </c>
      <c r="AB75" s="153">
        <f t="shared" ca="1" si="53"/>
        <v>0</v>
      </c>
      <c r="AC75" s="153">
        <f t="shared" ca="1" si="54"/>
        <v>0</v>
      </c>
      <c r="AD75" s="153">
        <f t="shared" ca="1" si="55"/>
        <v>0</v>
      </c>
      <c r="AE75" s="153">
        <f t="shared" ca="1" si="56"/>
        <v>0</v>
      </c>
      <c r="AF75" s="153">
        <f t="shared" ca="1" si="57"/>
        <v>0</v>
      </c>
      <c r="AG75" s="153">
        <f t="shared" ca="1" si="58"/>
        <v>0</v>
      </c>
      <c r="AH75" s="154"/>
      <c r="AI75" s="155">
        <f t="shared" ca="1" si="59"/>
        <v>0</v>
      </c>
      <c r="AJ75" s="156"/>
      <c r="AM75" s="24" t="str">
        <f t="shared" ca="1" si="60"/>
        <v>1</v>
      </c>
      <c r="AN75" s="24" t="str">
        <f t="shared" ca="1" si="61"/>
        <v>0</v>
      </c>
    </row>
    <row r="76" spans="1:40">
      <c r="A76" s="11">
        <f t="shared" si="62"/>
        <v>42</v>
      </c>
      <c r="B76" s="146" t="s">
        <v>102</v>
      </c>
      <c r="C76" s="11"/>
      <c r="D76" s="147" t="s">
        <v>3</v>
      </c>
      <c r="E76" s="11"/>
      <c r="F76" s="148" t="s">
        <v>144</v>
      </c>
      <c r="G76" s="149" t="str">
        <f t="shared" si="40"/>
        <v>ManTech42ADSV-3-D-11Contr</v>
      </c>
      <c r="H76" s="149"/>
      <c r="I76" s="147" t="s">
        <v>30</v>
      </c>
      <c r="J76" s="84">
        <v>0</v>
      </c>
      <c r="K76" s="84">
        <f t="shared" ca="1" si="41"/>
        <v>0</v>
      </c>
      <c r="L76" s="84">
        <f t="shared" ca="1" si="42"/>
        <v>0</v>
      </c>
      <c r="M76" s="84">
        <f t="shared" ca="1" si="43"/>
        <v>0</v>
      </c>
      <c r="N76" s="84">
        <f t="shared" ca="1" si="44"/>
        <v>0</v>
      </c>
      <c r="O76" s="84">
        <f t="shared" ca="1" si="44"/>
        <v>0</v>
      </c>
      <c r="P76" s="84">
        <f t="shared" ca="1" si="44"/>
        <v>0</v>
      </c>
      <c r="Q76" s="84">
        <f t="shared" ca="1" si="45"/>
        <v>0</v>
      </c>
      <c r="R76" s="84">
        <f t="shared" ca="1" si="46"/>
        <v>0</v>
      </c>
      <c r="S76" s="84">
        <f t="shared" ca="1" si="47"/>
        <v>0</v>
      </c>
      <c r="T76" s="84">
        <f t="shared" ca="1" si="48"/>
        <v>0</v>
      </c>
      <c r="U76" s="151">
        <v>0</v>
      </c>
      <c r="V76" s="152">
        <f t="shared" ca="1" si="49"/>
        <v>0</v>
      </c>
      <c r="Y76" s="153">
        <f t="shared" ca="1" si="50"/>
        <v>0</v>
      </c>
      <c r="Z76" s="153">
        <f t="shared" ca="1" si="51"/>
        <v>0</v>
      </c>
      <c r="AA76" s="153">
        <f t="shared" ca="1" si="52"/>
        <v>0</v>
      </c>
      <c r="AB76" s="153">
        <f t="shared" ca="1" si="53"/>
        <v>0</v>
      </c>
      <c r="AC76" s="153">
        <f t="shared" ca="1" si="54"/>
        <v>0</v>
      </c>
      <c r="AD76" s="153">
        <f t="shared" ca="1" si="55"/>
        <v>0</v>
      </c>
      <c r="AE76" s="153">
        <f t="shared" ca="1" si="56"/>
        <v>0</v>
      </c>
      <c r="AF76" s="153">
        <f t="shared" ca="1" si="57"/>
        <v>0</v>
      </c>
      <c r="AG76" s="153">
        <f t="shared" ca="1" si="58"/>
        <v>0</v>
      </c>
      <c r="AH76" s="154"/>
      <c r="AI76" s="155">
        <f t="shared" ca="1" si="59"/>
        <v>0</v>
      </c>
      <c r="AJ76" s="156"/>
      <c r="AM76" s="24" t="str">
        <f t="shared" ca="1" si="60"/>
        <v>0</v>
      </c>
      <c r="AN76" s="24" t="str">
        <f t="shared" ca="1" si="61"/>
        <v>0</v>
      </c>
    </row>
    <row r="77" spans="1:40">
      <c r="A77" s="11">
        <f t="shared" si="62"/>
        <v>43</v>
      </c>
      <c r="B77" s="146" t="s">
        <v>103</v>
      </c>
      <c r="C77" s="11"/>
      <c r="D77" s="147" t="s">
        <v>3</v>
      </c>
      <c r="E77" s="11"/>
      <c r="F77" s="148" t="s">
        <v>144</v>
      </c>
      <c r="G77" s="149" t="str">
        <f t="shared" si="40"/>
        <v>ManTech43ADSV-3-D-11Contr</v>
      </c>
      <c r="H77" s="149"/>
      <c r="I77" s="147" t="s">
        <v>30</v>
      </c>
      <c r="J77" s="84">
        <v>0</v>
      </c>
      <c r="K77" s="84">
        <f t="shared" ca="1" si="41"/>
        <v>0</v>
      </c>
      <c r="L77" s="84">
        <f t="shared" ca="1" si="42"/>
        <v>0</v>
      </c>
      <c r="M77" s="84">
        <f t="shared" ca="1" si="43"/>
        <v>0</v>
      </c>
      <c r="N77" s="84">
        <f t="shared" ca="1" si="44"/>
        <v>0</v>
      </c>
      <c r="O77" s="84">
        <f t="shared" ca="1" si="44"/>
        <v>0</v>
      </c>
      <c r="P77" s="84">
        <f t="shared" ca="1" si="44"/>
        <v>0</v>
      </c>
      <c r="Q77" s="84">
        <f t="shared" ca="1" si="45"/>
        <v>0</v>
      </c>
      <c r="R77" s="84">
        <f t="shared" ca="1" si="46"/>
        <v>0</v>
      </c>
      <c r="S77" s="84">
        <f t="shared" ca="1" si="47"/>
        <v>0</v>
      </c>
      <c r="T77" s="84">
        <f t="shared" ca="1" si="48"/>
        <v>0</v>
      </c>
      <c r="U77" s="151">
        <v>0</v>
      </c>
      <c r="V77" s="152">
        <f t="shared" ca="1" si="49"/>
        <v>0</v>
      </c>
      <c r="Y77" s="153">
        <f t="shared" ca="1" si="50"/>
        <v>0</v>
      </c>
      <c r="Z77" s="153">
        <f t="shared" ca="1" si="51"/>
        <v>0</v>
      </c>
      <c r="AA77" s="153">
        <f t="shared" ca="1" si="52"/>
        <v>0</v>
      </c>
      <c r="AB77" s="153">
        <f t="shared" ca="1" si="53"/>
        <v>0</v>
      </c>
      <c r="AC77" s="153">
        <f t="shared" ca="1" si="54"/>
        <v>0</v>
      </c>
      <c r="AD77" s="153">
        <f t="shared" ca="1" si="55"/>
        <v>0</v>
      </c>
      <c r="AE77" s="153">
        <f t="shared" ca="1" si="56"/>
        <v>0</v>
      </c>
      <c r="AF77" s="153">
        <f t="shared" ca="1" si="57"/>
        <v>0</v>
      </c>
      <c r="AG77" s="153">
        <f t="shared" ca="1" si="58"/>
        <v>0</v>
      </c>
      <c r="AH77" s="154"/>
      <c r="AI77" s="155">
        <f t="shared" ca="1" si="59"/>
        <v>0</v>
      </c>
      <c r="AJ77" s="156"/>
      <c r="AM77" s="24" t="str">
        <f t="shared" ca="1" si="60"/>
        <v>0</v>
      </c>
      <c r="AN77" s="24" t="str">
        <f t="shared" ca="1" si="61"/>
        <v>0</v>
      </c>
    </row>
    <row r="78" spans="1:40">
      <c r="A78" s="11">
        <f t="shared" si="62"/>
        <v>44</v>
      </c>
      <c r="B78" s="146" t="s">
        <v>104</v>
      </c>
      <c r="C78" s="11"/>
      <c r="D78" s="147" t="s">
        <v>3</v>
      </c>
      <c r="E78" s="11"/>
      <c r="F78" s="148" t="s">
        <v>139</v>
      </c>
      <c r="G78" s="149" t="str">
        <f t="shared" si="40"/>
        <v>ManTech44ADSV-3-D-08Contr</v>
      </c>
      <c r="H78" s="149"/>
      <c r="I78" s="147" t="s">
        <v>30</v>
      </c>
      <c r="J78" s="84">
        <v>260.32</v>
      </c>
      <c r="K78" s="84">
        <f t="shared" ca="1" si="41"/>
        <v>272.61</v>
      </c>
      <c r="L78" s="84">
        <f t="shared" ca="1" si="42"/>
        <v>114.932376</v>
      </c>
      <c r="M78" s="84">
        <f t="shared" ca="1" si="43"/>
        <v>54.2946868776</v>
      </c>
      <c r="N78" s="84">
        <f t="shared" ca="1" si="44"/>
        <v>0</v>
      </c>
      <c r="O78" s="84">
        <f t="shared" ca="1" si="44"/>
        <v>0</v>
      </c>
      <c r="P78" s="84">
        <f t="shared" ca="1" si="44"/>
        <v>0</v>
      </c>
      <c r="Q78" s="84">
        <f t="shared" ca="1" si="45"/>
        <v>41.046663141329034</v>
      </c>
      <c r="R78" s="84">
        <f t="shared" ca="1" si="46"/>
        <v>482.883726018929</v>
      </c>
      <c r="S78" s="84">
        <f t="shared" ca="1" si="47"/>
        <v>72.432558902839347</v>
      </c>
      <c r="T78" s="84">
        <f t="shared" ca="1" si="48"/>
        <v>555.32000000000005</v>
      </c>
      <c r="U78" s="151">
        <v>0</v>
      </c>
      <c r="V78" s="152">
        <f t="shared" ca="1" si="49"/>
        <v>0</v>
      </c>
      <c r="Y78" s="153">
        <f t="shared" ca="1" si="50"/>
        <v>0</v>
      </c>
      <c r="Z78" s="153">
        <f t="shared" ca="1" si="51"/>
        <v>0</v>
      </c>
      <c r="AA78" s="153">
        <f t="shared" ca="1" si="52"/>
        <v>0</v>
      </c>
      <c r="AB78" s="153">
        <f t="shared" ca="1" si="53"/>
        <v>0</v>
      </c>
      <c r="AC78" s="153">
        <f t="shared" ca="1" si="54"/>
        <v>0</v>
      </c>
      <c r="AD78" s="153">
        <f t="shared" ca="1" si="55"/>
        <v>0</v>
      </c>
      <c r="AE78" s="153">
        <f t="shared" ca="1" si="56"/>
        <v>0</v>
      </c>
      <c r="AF78" s="153">
        <f t="shared" ca="1" si="57"/>
        <v>0</v>
      </c>
      <c r="AG78" s="153">
        <f t="shared" ca="1" si="58"/>
        <v>0</v>
      </c>
      <c r="AH78" s="154"/>
      <c r="AI78" s="155">
        <f t="shared" ca="1" si="59"/>
        <v>0</v>
      </c>
      <c r="AJ78" s="156"/>
      <c r="AM78" s="24" t="str">
        <f t="shared" ca="1" si="60"/>
        <v>1</v>
      </c>
      <c r="AN78" s="24" t="str">
        <f t="shared" ca="1" si="61"/>
        <v>0</v>
      </c>
    </row>
    <row r="79" spans="1:40">
      <c r="A79" s="11">
        <f t="shared" si="62"/>
        <v>45</v>
      </c>
      <c r="B79" s="146" t="s">
        <v>105</v>
      </c>
      <c r="C79" s="11"/>
      <c r="D79" s="147" t="s">
        <v>3</v>
      </c>
      <c r="E79" s="11"/>
      <c r="F79" s="148" t="s">
        <v>153</v>
      </c>
      <c r="G79" s="149" t="str">
        <f t="shared" si="40"/>
        <v>ManTech45ADSV-3-D-02Contr</v>
      </c>
      <c r="H79" s="149"/>
      <c r="I79" s="147" t="s">
        <v>30</v>
      </c>
      <c r="J79" s="84">
        <v>138.08000000000001</v>
      </c>
      <c r="K79" s="84">
        <f t="shared" ca="1" si="41"/>
        <v>144.6</v>
      </c>
      <c r="L79" s="84">
        <f t="shared" ca="1" si="42"/>
        <v>60.963359999999994</v>
      </c>
      <c r="M79" s="84">
        <f t="shared" ca="1" si="43"/>
        <v>28.799426735999997</v>
      </c>
      <c r="N79" s="84">
        <f t="shared" ca="1" si="44"/>
        <v>0</v>
      </c>
      <c r="O79" s="84">
        <f t="shared" ca="1" si="44"/>
        <v>0</v>
      </c>
      <c r="P79" s="84">
        <f t="shared" ca="1" si="44"/>
        <v>0</v>
      </c>
      <c r="Q79" s="84">
        <f t="shared" ca="1" si="45"/>
        <v>21.772302887774398</v>
      </c>
      <c r="R79" s="84">
        <f t="shared" ca="1" si="46"/>
        <v>256.13508962377438</v>
      </c>
      <c r="S79" s="84">
        <f t="shared" ca="1" si="47"/>
        <v>38.420263443566157</v>
      </c>
      <c r="T79" s="84">
        <f t="shared" ca="1" si="48"/>
        <v>294.56</v>
      </c>
      <c r="U79" s="151">
        <v>0</v>
      </c>
      <c r="V79" s="152">
        <f t="shared" ca="1" si="49"/>
        <v>0</v>
      </c>
      <c r="Y79" s="153">
        <f t="shared" ca="1" si="50"/>
        <v>0</v>
      </c>
      <c r="Z79" s="153">
        <f t="shared" ca="1" si="51"/>
        <v>0</v>
      </c>
      <c r="AA79" s="153">
        <f t="shared" ca="1" si="52"/>
        <v>0</v>
      </c>
      <c r="AB79" s="153">
        <f t="shared" ca="1" si="53"/>
        <v>0</v>
      </c>
      <c r="AC79" s="153">
        <f t="shared" ca="1" si="54"/>
        <v>0</v>
      </c>
      <c r="AD79" s="153">
        <f t="shared" ca="1" si="55"/>
        <v>0</v>
      </c>
      <c r="AE79" s="153">
        <f t="shared" ca="1" si="56"/>
        <v>0</v>
      </c>
      <c r="AF79" s="153">
        <f t="shared" ca="1" si="57"/>
        <v>0</v>
      </c>
      <c r="AG79" s="153">
        <f t="shared" ca="1" si="58"/>
        <v>0</v>
      </c>
      <c r="AH79" s="154"/>
      <c r="AI79" s="155">
        <f t="shared" ca="1" si="59"/>
        <v>0</v>
      </c>
      <c r="AJ79" s="156"/>
      <c r="AM79" s="24" t="str">
        <f t="shared" ca="1" si="60"/>
        <v>1</v>
      </c>
      <c r="AN79" s="24" t="str">
        <f t="shared" ca="1" si="61"/>
        <v>0</v>
      </c>
    </row>
    <row r="80" spans="1:40">
      <c r="A80" s="11">
        <f t="shared" si="62"/>
        <v>46</v>
      </c>
      <c r="B80" s="146" t="s">
        <v>106</v>
      </c>
      <c r="C80" s="11"/>
      <c r="D80" s="147" t="s">
        <v>3</v>
      </c>
      <c r="E80" s="11"/>
      <c r="F80" s="148" t="s">
        <v>147</v>
      </c>
      <c r="G80" s="149" t="str">
        <f t="shared" si="40"/>
        <v>ManTech46FINA-3-D-11Contr</v>
      </c>
      <c r="H80" s="149"/>
      <c r="I80" s="147" t="s">
        <v>30</v>
      </c>
      <c r="J80" s="84">
        <v>0</v>
      </c>
      <c r="K80" s="84">
        <f t="shared" ca="1" si="41"/>
        <v>0</v>
      </c>
      <c r="L80" s="84">
        <f t="shared" ca="1" si="42"/>
        <v>0</v>
      </c>
      <c r="M80" s="84">
        <f t="shared" ca="1" si="43"/>
        <v>0</v>
      </c>
      <c r="N80" s="84">
        <f t="shared" ca="1" si="44"/>
        <v>0</v>
      </c>
      <c r="O80" s="84">
        <f t="shared" ca="1" si="44"/>
        <v>0</v>
      </c>
      <c r="P80" s="84">
        <f t="shared" ca="1" si="44"/>
        <v>0</v>
      </c>
      <c r="Q80" s="84">
        <f t="shared" ca="1" si="45"/>
        <v>0</v>
      </c>
      <c r="R80" s="84">
        <f t="shared" ca="1" si="46"/>
        <v>0</v>
      </c>
      <c r="S80" s="84">
        <f t="shared" ca="1" si="47"/>
        <v>0</v>
      </c>
      <c r="T80" s="84">
        <f t="shared" ca="1" si="48"/>
        <v>0</v>
      </c>
      <c r="U80" s="151">
        <v>0</v>
      </c>
      <c r="V80" s="152">
        <f t="shared" ca="1" si="49"/>
        <v>0</v>
      </c>
      <c r="Y80" s="153">
        <f t="shared" ca="1" si="50"/>
        <v>0</v>
      </c>
      <c r="Z80" s="153">
        <f t="shared" ca="1" si="51"/>
        <v>0</v>
      </c>
      <c r="AA80" s="153">
        <f t="shared" ca="1" si="52"/>
        <v>0</v>
      </c>
      <c r="AB80" s="153">
        <f t="shared" ca="1" si="53"/>
        <v>0</v>
      </c>
      <c r="AC80" s="153">
        <f t="shared" ca="1" si="54"/>
        <v>0</v>
      </c>
      <c r="AD80" s="153">
        <f t="shared" ca="1" si="55"/>
        <v>0</v>
      </c>
      <c r="AE80" s="153">
        <f t="shared" ca="1" si="56"/>
        <v>0</v>
      </c>
      <c r="AF80" s="153">
        <f t="shared" ca="1" si="57"/>
        <v>0</v>
      </c>
      <c r="AG80" s="153">
        <f t="shared" ca="1" si="58"/>
        <v>0</v>
      </c>
      <c r="AH80" s="154"/>
      <c r="AI80" s="155">
        <f t="shared" ca="1" si="59"/>
        <v>0</v>
      </c>
      <c r="AJ80" s="156"/>
      <c r="AM80" s="24" t="str">
        <f t="shared" ca="1" si="60"/>
        <v>0</v>
      </c>
      <c r="AN80" s="24" t="str">
        <f t="shared" ca="1" si="61"/>
        <v>0</v>
      </c>
    </row>
    <row r="81" spans="1:40">
      <c r="A81" s="11">
        <f t="shared" si="62"/>
        <v>47</v>
      </c>
      <c r="B81" s="146" t="s">
        <v>107</v>
      </c>
      <c r="C81" s="11"/>
      <c r="D81" s="147" t="s">
        <v>3</v>
      </c>
      <c r="E81" s="11"/>
      <c r="F81" s="148" t="s">
        <v>148</v>
      </c>
      <c r="G81" s="149" t="str">
        <f t="shared" si="40"/>
        <v>ManTech47FINA-3-D-08Contr</v>
      </c>
      <c r="H81" s="149"/>
      <c r="I81" s="147" t="s">
        <v>30</v>
      </c>
      <c r="J81" s="84">
        <v>260.95999999999998</v>
      </c>
      <c r="K81" s="84">
        <f t="shared" ca="1" si="41"/>
        <v>273.27999999999997</v>
      </c>
      <c r="L81" s="84">
        <f t="shared" ca="1" si="42"/>
        <v>115.21484799999998</v>
      </c>
      <c r="M81" s="84">
        <f t="shared" ca="1" si="43"/>
        <v>54.428128204799989</v>
      </c>
      <c r="N81" s="84">
        <f t="shared" ca="1" si="44"/>
        <v>0</v>
      </c>
      <c r="O81" s="84">
        <f t="shared" ca="1" si="44"/>
        <v>0</v>
      </c>
      <c r="P81" s="84">
        <f t="shared" ca="1" si="44"/>
        <v>0</v>
      </c>
      <c r="Q81" s="84">
        <f t="shared" ca="1" si="45"/>
        <v>41.147544489425911</v>
      </c>
      <c r="R81" s="84">
        <f t="shared" ca="1" si="46"/>
        <v>484.07052069422582</v>
      </c>
      <c r="S81" s="84">
        <f t="shared" ca="1" si="47"/>
        <v>72.610578104133864</v>
      </c>
      <c r="T81" s="84">
        <f t="shared" ca="1" si="48"/>
        <v>556.67999999999995</v>
      </c>
      <c r="U81" s="151">
        <v>0</v>
      </c>
      <c r="V81" s="152">
        <f t="shared" ca="1" si="49"/>
        <v>0</v>
      </c>
      <c r="Y81" s="153">
        <f t="shared" ca="1" si="50"/>
        <v>0</v>
      </c>
      <c r="Z81" s="153">
        <f t="shared" ca="1" si="51"/>
        <v>0</v>
      </c>
      <c r="AA81" s="153">
        <f t="shared" ca="1" si="52"/>
        <v>0</v>
      </c>
      <c r="AB81" s="153">
        <f t="shared" ca="1" si="53"/>
        <v>0</v>
      </c>
      <c r="AC81" s="153">
        <f t="shared" ca="1" si="54"/>
        <v>0</v>
      </c>
      <c r="AD81" s="153">
        <f t="shared" ca="1" si="55"/>
        <v>0</v>
      </c>
      <c r="AE81" s="153">
        <f t="shared" ca="1" si="56"/>
        <v>0</v>
      </c>
      <c r="AF81" s="153">
        <f t="shared" ca="1" si="57"/>
        <v>0</v>
      </c>
      <c r="AG81" s="153">
        <f t="shared" ca="1" si="58"/>
        <v>0</v>
      </c>
      <c r="AH81" s="154"/>
      <c r="AI81" s="155">
        <f t="shared" ca="1" si="59"/>
        <v>0</v>
      </c>
      <c r="AJ81" s="156"/>
      <c r="AM81" s="24" t="str">
        <f t="shared" ca="1" si="60"/>
        <v>1</v>
      </c>
      <c r="AN81" s="24" t="str">
        <f t="shared" ca="1" si="61"/>
        <v>0</v>
      </c>
    </row>
    <row r="82" spans="1:40" ht="15">
      <c r="B82" s="157" t="s">
        <v>67</v>
      </c>
      <c r="C82" s="11"/>
      <c r="D82" s="147"/>
      <c r="E82" s="11"/>
      <c r="F82" s="148"/>
      <c r="G82" s="149"/>
      <c r="H82" s="149"/>
      <c r="I82" s="147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151"/>
      <c r="V82" s="152"/>
      <c r="Y82" s="153"/>
      <c r="Z82" s="153"/>
      <c r="AA82" s="153"/>
      <c r="AB82" s="153"/>
      <c r="AC82" s="153"/>
      <c r="AD82" s="153"/>
      <c r="AE82" s="153"/>
      <c r="AF82" s="153"/>
      <c r="AG82" s="153"/>
      <c r="AH82" s="154"/>
      <c r="AI82" s="155"/>
      <c r="AJ82" s="156"/>
    </row>
    <row r="83" spans="1:40">
      <c r="A83" s="11">
        <f>A81+1</f>
        <v>48</v>
      </c>
      <c r="B83" s="146" t="s">
        <v>108</v>
      </c>
      <c r="C83" s="11"/>
      <c r="D83" s="147" t="s">
        <v>3</v>
      </c>
      <c r="E83" s="11"/>
      <c r="F83" s="148" t="s">
        <v>138</v>
      </c>
      <c r="G83" s="149" t="str">
        <f>D83&amp;A83&amp;F83&amp;I83</f>
        <v>ManTech48ITEK-3-D-11Contr</v>
      </c>
      <c r="H83" s="149"/>
      <c r="I83" s="147" t="s">
        <v>30</v>
      </c>
      <c r="J83" s="84">
        <v>477.44</v>
      </c>
      <c r="K83" s="84">
        <f ca="1">ROUND($J83*(VLOOKUP($I83,$I$9:$S$24,K$6,FALSE)),2)</f>
        <v>499.98</v>
      </c>
      <c r="L83" s="84">
        <f ca="1">$K83*(VLOOKUP($I83,$I$9:$S$24,L$6,FALSE))</f>
        <v>210.79156799999998</v>
      </c>
      <c r="M83" s="84">
        <f ca="1">($K83+$L83)*(VLOOKUP($I83,$I$9:$S$24,M$6,FALSE))</f>
        <v>99.579096676800006</v>
      </c>
      <c r="N83" s="84">
        <f t="shared" ref="N83:P85" ca="1" si="63">$K83*(VLOOKUP($I83,$I$9:$S$24,N$6,FALSE))</f>
        <v>0</v>
      </c>
      <c r="O83" s="84">
        <f t="shared" ca="1" si="63"/>
        <v>0</v>
      </c>
      <c r="P83" s="84">
        <f t="shared" ca="1" si="63"/>
        <v>0</v>
      </c>
      <c r="Q83" s="84">
        <f ca="1">IF($D83="ManTech",(SUM($K83:$N83)*(VLOOKUP($I83,$I$9:$S$24,Q$6,FALSE))),(IF(M83=0,((SUM(K83,N83:P83))*(VLOOKUP($I83,$I$9:$S$24,Q$6,FALSE))),(SUM($M83:$P83)*(VLOOKUP($I83,$I$9:$S$24,Q$6,FALSE))))))</f>
        <v>75.28157674847472</v>
      </c>
      <c r="R83" s="84">
        <f ca="1">SUM(K83:Q83)</f>
        <v>885.63224142527474</v>
      </c>
      <c r="S83" s="84">
        <f ca="1">(R83*(VLOOKUP($I83,$I$9:$S$24,S$6,FALSE)))</f>
        <v>132.84483621379121</v>
      </c>
      <c r="T83" s="84">
        <f ca="1">ROUND(SUM(R83:S83),2)</f>
        <v>1018.48</v>
      </c>
      <c r="U83" s="151">
        <v>0</v>
      </c>
      <c r="V83" s="152">
        <f ca="1">$T83*$U83</f>
        <v>0</v>
      </c>
      <c r="Y83" s="153">
        <f t="shared" ref="Y83:AB85" ca="1" si="64">K83*$U83</f>
        <v>0</v>
      </c>
      <c r="Z83" s="153">
        <f t="shared" ca="1" si="64"/>
        <v>0</v>
      </c>
      <c r="AA83" s="153">
        <f t="shared" ca="1" si="64"/>
        <v>0</v>
      </c>
      <c r="AB83" s="153">
        <f t="shared" ca="1" si="64"/>
        <v>0</v>
      </c>
      <c r="AC83" s="153">
        <f t="shared" ref="AC83:AD85" ca="1" si="65">P83*$U83</f>
        <v>0</v>
      </c>
      <c r="AD83" s="153">
        <f t="shared" ca="1" si="65"/>
        <v>0</v>
      </c>
      <c r="AE83" s="153">
        <f ca="1">SUM(Y83:AD83)</f>
        <v>0</v>
      </c>
      <c r="AF83" s="153">
        <f ca="1">S83*$U83</f>
        <v>0</v>
      </c>
      <c r="AG83" s="153">
        <f ca="1">SUM(AE83:AF83)</f>
        <v>0</v>
      </c>
      <c r="AH83" s="154"/>
      <c r="AI83" s="155">
        <f ca="1">AG83-V83</f>
        <v>0</v>
      </c>
      <c r="AJ83" s="156"/>
      <c r="AM83" s="24" t="str">
        <f t="shared" ref="AM83:AM125" ca="1" si="66">IF((OR((T83=""),(T83&gt;0))),"1","0")</f>
        <v>1</v>
      </c>
      <c r="AN83" s="24" t="str">
        <f t="shared" ref="AN83:AN125" ca="1" si="67">IF((OR((V83=""),(V83&gt;0))),"1","0")</f>
        <v>0</v>
      </c>
    </row>
    <row r="84" spans="1:40">
      <c r="A84" s="11">
        <f>A83+1</f>
        <v>49</v>
      </c>
      <c r="B84" s="146" t="s">
        <v>109</v>
      </c>
      <c r="C84" s="11"/>
      <c r="D84" s="147" t="s">
        <v>3</v>
      </c>
      <c r="E84" s="11"/>
      <c r="F84" s="148" t="s">
        <v>138</v>
      </c>
      <c r="G84" s="149" t="str">
        <f>D84&amp;A84&amp;F84&amp;I84</f>
        <v>ManTech49ITEK-3-D-11Contr</v>
      </c>
      <c r="H84" s="149"/>
      <c r="I84" s="147" t="s">
        <v>30</v>
      </c>
      <c r="J84" s="84">
        <v>477.44</v>
      </c>
      <c r="K84" s="84">
        <f ca="1">ROUND($J84*(VLOOKUP($I84,$I$9:$S$24,K$6,FALSE)),2)</f>
        <v>499.98</v>
      </c>
      <c r="L84" s="84">
        <f ca="1">$K84*(VLOOKUP($I84,$I$9:$S$24,L$6,FALSE))</f>
        <v>210.79156799999998</v>
      </c>
      <c r="M84" s="84">
        <f ca="1">($K84+$L84)*(VLOOKUP($I84,$I$9:$S$24,M$6,FALSE))</f>
        <v>99.579096676800006</v>
      </c>
      <c r="N84" s="84">
        <f t="shared" ca="1" si="63"/>
        <v>0</v>
      </c>
      <c r="O84" s="84">
        <f t="shared" ca="1" si="63"/>
        <v>0</v>
      </c>
      <c r="P84" s="84">
        <f t="shared" ca="1" si="63"/>
        <v>0</v>
      </c>
      <c r="Q84" s="84">
        <f ca="1">IF($D84="ManTech",(SUM($K84:$N84)*(VLOOKUP($I84,$I$9:$S$24,Q$6,FALSE))),(IF(M84=0,((SUM(K84,N84:P84))*(VLOOKUP($I84,$I$9:$S$24,Q$6,FALSE))),(SUM($M84:$P84)*(VLOOKUP($I84,$I$9:$S$24,Q$6,FALSE))))))</f>
        <v>75.28157674847472</v>
      </c>
      <c r="R84" s="84">
        <f ca="1">SUM(K84:Q84)</f>
        <v>885.63224142527474</v>
      </c>
      <c r="S84" s="84">
        <f ca="1">(R84*(VLOOKUP($I84,$I$9:$S$24,S$6,FALSE)))</f>
        <v>132.84483621379121</v>
      </c>
      <c r="T84" s="84">
        <f ca="1">ROUND(SUM(R84:S84),2)</f>
        <v>1018.48</v>
      </c>
      <c r="U84" s="151">
        <v>0</v>
      </c>
      <c r="V84" s="152">
        <f ca="1">$T84*$U84</f>
        <v>0</v>
      </c>
      <c r="Y84" s="153">
        <f t="shared" ca="1" si="64"/>
        <v>0</v>
      </c>
      <c r="Z84" s="153">
        <f t="shared" ca="1" si="64"/>
        <v>0</v>
      </c>
      <c r="AA84" s="153">
        <f t="shared" ca="1" si="64"/>
        <v>0</v>
      </c>
      <c r="AB84" s="153">
        <f t="shared" ca="1" si="64"/>
        <v>0</v>
      </c>
      <c r="AC84" s="153">
        <f t="shared" ca="1" si="65"/>
        <v>0</v>
      </c>
      <c r="AD84" s="153">
        <f t="shared" ca="1" si="65"/>
        <v>0</v>
      </c>
      <c r="AE84" s="153">
        <f ca="1">SUM(Y84:AD84)</f>
        <v>0</v>
      </c>
      <c r="AF84" s="153">
        <f ca="1">S84*$U84</f>
        <v>0</v>
      </c>
      <c r="AG84" s="153">
        <f ca="1">SUM(AE84:AF84)</f>
        <v>0</v>
      </c>
      <c r="AH84" s="154"/>
      <c r="AI84" s="155">
        <f ca="1">AG84-V84</f>
        <v>0</v>
      </c>
      <c r="AJ84" s="156"/>
      <c r="AM84" s="24" t="str">
        <f t="shared" ca="1" si="66"/>
        <v>1</v>
      </c>
      <c r="AN84" s="24" t="str">
        <f t="shared" ca="1" si="67"/>
        <v>0</v>
      </c>
    </row>
    <row r="85" spans="1:40">
      <c r="A85" s="11">
        <f>A84+1</f>
        <v>50</v>
      </c>
      <c r="B85" s="146" t="s">
        <v>110</v>
      </c>
      <c r="C85" s="11"/>
      <c r="D85" s="147" t="s">
        <v>3</v>
      </c>
      <c r="E85" s="11"/>
      <c r="F85" s="148" t="s">
        <v>139</v>
      </c>
      <c r="G85" s="149" t="str">
        <f>D85&amp;A85&amp;F85&amp;I85</f>
        <v>ManTech50ADSV-3-D-08Contr</v>
      </c>
      <c r="H85" s="149"/>
      <c r="I85" s="147" t="s">
        <v>30</v>
      </c>
      <c r="J85" s="84">
        <v>260.32</v>
      </c>
      <c r="K85" s="84">
        <f ca="1">ROUND($J85*(VLOOKUP($I85,$I$9:$S$24,K$6,FALSE)),2)</f>
        <v>272.61</v>
      </c>
      <c r="L85" s="84">
        <f ca="1">$K85*(VLOOKUP($I85,$I$9:$S$24,L$6,FALSE))</f>
        <v>114.932376</v>
      </c>
      <c r="M85" s="84">
        <f ca="1">($K85+$L85)*(VLOOKUP($I85,$I$9:$S$24,M$6,FALSE))</f>
        <v>54.2946868776</v>
      </c>
      <c r="N85" s="84">
        <f t="shared" ca="1" si="63"/>
        <v>0</v>
      </c>
      <c r="O85" s="84">
        <f t="shared" ca="1" si="63"/>
        <v>0</v>
      </c>
      <c r="P85" s="84">
        <f t="shared" ca="1" si="63"/>
        <v>0</v>
      </c>
      <c r="Q85" s="84">
        <f ca="1">IF($D85="ManTech",(SUM($K85:$N85)*(VLOOKUP($I85,$I$9:$S$24,Q$6,FALSE))),(IF(M85=0,((SUM(K85,N85:P85))*(VLOOKUP($I85,$I$9:$S$24,Q$6,FALSE))),(SUM($M85:$P85)*(VLOOKUP($I85,$I$9:$S$24,Q$6,FALSE))))))</f>
        <v>41.046663141329034</v>
      </c>
      <c r="R85" s="84">
        <f ca="1">SUM(K85:Q85)</f>
        <v>482.883726018929</v>
      </c>
      <c r="S85" s="84">
        <f ca="1">(R85*(VLOOKUP($I85,$I$9:$S$24,S$6,FALSE)))</f>
        <v>72.432558902839347</v>
      </c>
      <c r="T85" s="84">
        <f ca="1">ROUND(SUM(R85:S85),2)</f>
        <v>555.32000000000005</v>
      </c>
      <c r="U85" s="151">
        <v>0</v>
      </c>
      <c r="V85" s="152">
        <f ca="1">$T85*$U85</f>
        <v>0</v>
      </c>
      <c r="Y85" s="153">
        <f t="shared" ca="1" si="64"/>
        <v>0</v>
      </c>
      <c r="Z85" s="153">
        <f t="shared" ca="1" si="64"/>
        <v>0</v>
      </c>
      <c r="AA85" s="153">
        <f t="shared" ca="1" si="64"/>
        <v>0</v>
      </c>
      <c r="AB85" s="153">
        <f t="shared" ca="1" si="64"/>
        <v>0</v>
      </c>
      <c r="AC85" s="153">
        <f t="shared" ca="1" si="65"/>
        <v>0</v>
      </c>
      <c r="AD85" s="153">
        <f t="shared" ca="1" si="65"/>
        <v>0</v>
      </c>
      <c r="AE85" s="153">
        <f ca="1">SUM(Y85:AD85)</f>
        <v>0</v>
      </c>
      <c r="AF85" s="153">
        <f ca="1">S85*$U85</f>
        <v>0</v>
      </c>
      <c r="AG85" s="153">
        <f ca="1">SUM(AE85:AF85)</f>
        <v>0</v>
      </c>
      <c r="AH85" s="154"/>
      <c r="AI85" s="155">
        <f ca="1">AG85-V85</f>
        <v>0</v>
      </c>
      <c r="AJ85" s="156"/>
      <c r="AM85" s="24" t="str">
        <f t="shared" ca="1" si="66"/>
        <v>1</v>
      </c>
      <c r="AN85" s="24" t="str">
        <f t="shared" ca="1" si="67"/>
        <v>0</v>
      </c>
    </row>
    <row r="86" spans="1:40">
      <c r="B86" s="158"/>
      <c r="C86" s="159"/>
      <c r="D86" s="159"/>
      <c r="E86" s="159"/>
      <c r="F86" s="160"/>
      <c r="G86" s="161"/>
      <c r="H86" s="161"/>
      <c r="I86" s="162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4"/>
      <c r="V86" s="165"/>
      <c r="W86" s="159"/>
      <c r="X86" s="159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7"/>
      <c r="AJ86" s="156"/>
      <c r="AM86" s="24" t="str">
        <f t="shared" si="66"/>
        <v>1</v>
      </c>
      <c r="AN86" s="24" t="str">
        <f t="shared" si="67"/>
        <v>1</v>
      </c>
    </row>
    <row r="87" spans="1:40">
      <c r="B87" s="20"/>
      <c r="C87" s="11"/>
      <c r="D87" s="11"/>
      <c r="E87" s="11"/>
      <c r="F87" s="11"/>
      <c r="G87" s="11"/>
      <c r="H87" s="11"/>
      <c r="I87" s="11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168"/>
      <c r="Y87" s="153"/>
      <c r="Z87" s="153"/>
      <c r="AA87" s="153"/>
      <c r="AB87" s="153"/>
      <c r="AC87" s="153"/>
      <c r="AD87" s="153"/>
      <c r="AE87" s="153"/>
      <c r="AF87" s="153"/>
      <c r="AG87" s="153"/>
      <c r="AH87" s="154"/>
      <c r="AI87" s="155"/>
      <c r="AJ87" s="156"/>
      <c r="AM87" s="24" t="str">
        <f t="shared" si="66"/>
        <v>1</v>
      </c>
      <c r="AN87" s="24" t="str">
        <f t="shared" si="67"/>
        <v>1</v>
      </c>
    </row>
    <row r="88" spans="1:40">
      <c r="B88" s="20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25" t="s">
        <v>68</v>
      </c>
      <c r="U88" s="169">
        <f>SUBTOTAL(9,U$31:U$87)</f>
        <v>0</v>
      </c>
      <c r="V88" s="170">
        <f ca="1">SUBTOTAL(9,V$31:V$87)</f>
        <v>0</v>
      </c>
      <c r="Y88" s="153">
        <f t="shared" ref="Y88:AG88" ca="1" si="68">SUBTOTAL(9,Y$31:Y$87)</f>
        <v>0</v>
      </c>
      <c r="Z88" s="153">
        <f t="shared" ca="1" si="68"/>
        <v>0</v>
      </c>
      <c r="AA88" s="153">
        <f t="shared" ca="1" si="68"/>
        <v>0</v>
      </c>
      <c r="AB88" s="153">
        <f t="shared" ca="1" si="68"/>
        <v>0</v>
      </c>
      <c r="AC88" s="153">
        <f t="shared" ca="1" si="68"/>
        <v>0</v>
      </c>
      <c r="AD88" s="153">
        <f t="shared" ca="1" si="68"/>
        <v>0</v>
      </c>
      <c r="AE88" s="153">
        <f t="shared" ca="1" si="68"/>
        <v>0</v>
      </c>
      <c r="AF88" s="153">
        <f t="shared" ca="1" si="68"/>
        <v>0</v>
      </c>
      <c r="AG88" s="153">
        <f t="shared" ca="1" si="68"/>
        <v>0</v>
      </c>
      <c r="AH88" s="154"/>
      <c r="AI88" s="155">
        <f ca="1">AG88-V88</f>
        <v>0</v>
      </c>
      <c r="AJ88" s="156"/>
      <c r="AM88" s="24" t="str">
        <f t="shared" si="66"/>
        <v>1</v>
      </c>
      <c r="AN88" s="24" t="str">
        <f t="shared" ca="1" si="67"/>
        <v>0</v>
      </c>
    </row>
    <row r="89" spans="1:40" ht="13.5" thickBot="1">
      <c r="B89" s="20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25"/>
      <c r="U89" s="171"/>
      <c r="V89" s="172"/>
      <c r="AE89" s="173" t="s">
        <v>69</v>
      </c>
      <c r="AF89" s="174">
        <f ca="1">IF(AE88=0,0,(AF88/AE88))</f>
        <v>0</v>
      </c>
      <c r="AM89" s="24" t="str">
        <f t="shared" si="66"/>
        <v>1</v>
      </c>
      <c r="AN89" s="24" t="str">
        <f t="shared" si="67"/>
        <v>1</v>
      </c>
    </row>
    <row r="90" spans="1:40" s="140" customFormat="1" ht="16.5" thickBot="1">
      <c r="B90" s="132" t="s">
        <v>70</v>
      </c>
      <c r="C90" s="133"/>
      <c r="D90" s="133"/>
      <c r="E90" s="134"/>
      <c r="F90" s="133"/>
      <c r="G90" s="135"/>
      <c r="H90" s="135"/>
      <c r="I90" s="133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7"/>
      <c r="W90" s="136"/>
      <c r="X90" s="134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9"/>
      <c r="AM90" s="24" t="str">
        <f t="shared" si="66"/>
        <v>1</v>
      </c>
      <c r="AN90" s="24" t="str">
        <f t="shared" si="67"/>
        <v>1</v>
      </c>
    </row>
    <row r="91" spans="1:40">
      <c r="B91" s="175" t="s">
        <v>44</v>
      </c>
      <c r="C91" s="11"/>
      <c r="D91" s="11"/>
      <c r="E91" s="11"/>
      <c r="F91" s="11"/>
      <c r="G91" s="11"/>
      <c r="H91" s="11"/>
      <c r="I91" s="147" t="s">
        <v>44</v>
      </c>
      <c r="J91" s="176">
        <v>0</v>
      </c>
      <c r="K91" s="176">
        <f ca="1">ROUND($J91*(VLOOKUP($I91,$I$9:$S$24,K$6,FALSE)),2)</f>
        <v>0</v>
      </c>
      <c r="L91" s="176">
        <f ca="1">ROUND($K91*(VLOOKUP($I91,$I$9:$S$24,L$6,FALSE)),2)</f>
        <v>0</v>
      </c>
      <c r="M91" s="176">
        <f ca="1">ROUND(($K91+$L91)*(VLOOKUP($I91,$I$9:$S$24,M$6,FALSE)),2)</f>
        <v>0</v>
      </c>
      <c r="N91" s="176">
        <f t="shared" ref="N91:P93" ca="1" si="69">ROUND($K91*(VLOOKUP($I91,$I$9:$S$24,N$6,FALSE)),2)</f>
        <v>0</v>
      </c>
      <c r="O91" s="176">
        <f t="shared" ca="1" si="69"/>
        <v>0</v>
      </c>
      <c r="P91" s="176">
        <f t="shared" ca="1" si="69"/>
        <v>0</v>
      </c>
      <c r="Q91" s="176">
        <f ca="1">IF($M91=0,ROUND(SUM($K91:$N91)*(VLOOKUP($I91,$I$9:$S$24,Q$6,FALSE)),2),ROUND(SUM($M91:$N91)*(VLOOKUP($I91,$I$9:$S$24,Q$6,FALSE)),2))</f>
        <v>0</v>
      </c>
      <c r="R91" s="176">
        <f ca="1">SUM(K91:Q91)</f>
        <v>0</v>
      </c>
      <c r="S91" s="176">
        <f ca="1">ROUND(R91*(VLOOKUP($I91,$I$9:$S$24,S$6,FALSE)),2)</f>
        <v>0</v>
      </c>
      <c r="T91" s="176">
        <f ca="1">SUM(R91:S91)</f>
        <v>0</v>
      </c>
      <c r="U91" s="151">
        <v>1</v>
      </c>
      <c r="V91" s="152">
        <f ca="1">$T91*$U91</f>
        <v>0</v>
      </c>
      <c r="Y91" s="177">
        <f t="shared" ref="Y91:AB93" ca="1" si="70">K91*$U91</f>
        <v>0</v>
      </c>
      <c r="Z91" s="177">
        <f t="shared" ca="1" si="70"/>
        <v>0</v>
      </c>
      <c r="AA91" s="177">
        <f t="shared" ca="1" si="70"/>
        <v>0</v>
      </c>
      <c r="AB91" s="177">
        <f t="shared" ca="1" si="70"/>
        <v>0</v>
      </c>
      <c r="AC91" s="177">
        <f t="shared" ref="AC91:AD93" ca="1" si="71">P91*$U91</f>
        <v>0</v>
      </c>
      <c r="AD91" s="177">
        <f t="shared" ca="1" si="71"/>
        <v>0</v>
      </c>
      <c r="AE91" s="153">
        <f ca="1">SUM(Y91:AD91)</f>
        <v>0</v>
      </c>
      <c r="AF91" s="177">
        <f ca="1">S91*$U91</f>
        <v>0</v>
      </c>
      <c r="AG91" s="153">
        <f ca="1">SUM(AE91:AF91)</f>
        <v>0</v>
      </c>
      <c r="AH91" s="154"/>
      <c r="AI91" s="155">
        <f ca="1">AG91-V91</f>
        <v>0</v>
      </c>
      <c r="AJ91" s="156"/>
      <c r="AM91" s="24" t="str">
        <f t="shared" ca="1" si="66"/>
        <v>0</v>
      </c>
      <c r="AN91" s="24" t="str">
        <f t="shared" ca="1" si="67"/>
        <v>0</v>
      </c>
    </row>
    <row r="92" spans="1:40">
      <c r="B92" s="175" t="s">
        <v>71</v>
      </c>
      <c r="C92" s="11"/>
      <c r="D92" s="11"/>
      <c r="E92" s="11"/>
      <c r="F92" s="11"/>
      <c r="G92" s="11"/>
      <c r="H92" s="11"/>
      <c r="I92" s="147" t="s">
        <v>45</v>
      </c>
      <c r="J92" s="176">
        <v>0</v>
      </c>
      <c r="K92" s="176">
        <f ca="1">ROUND($J92*(VLOOKUP($I92,$I$9:$S$24,K$6,FALSE)),2)</f>
        <v>0</v>
      </c>
      <c r="L92" s="176">
        <f ca="1">ROUND($K92*(VLOOKUP($I92,$I$9:$S$24,L$6,FALSE)),2)</f>
        <v>0</v>
      </c>
      <c r="M92" s="176">
        <f ca="1">ROUND(($K92+$L92)*(VLOOKUP($I92,$I$9:$S$24,M$6,FALSE)),2)</f>
        <v>0</v>
      </c>
      <c r="N92" s="176">
        <f t="shared" ca="1" si="69"/>
        <v>0</v>
      </c>
      <c r="O92" s="176">
        <f t="shared" ca="1" si="69"/>
        <v>0</v>
      </c>
      <c r="P92" s="176">
        <f t="shared" ca="1" si="69"/>
        <v>0</v>
      </c>
      <c r="Q92" s="176">
        <f ca="1">IF($M92=0,ROUND(SUM($K92:$N92)*(VLOOKUP($I92,$I$9:$S$24,Q$6,FALSE)),2),ROUND(SUM($M92:$N92)*(VLOOKUP($I92,$I$9:$S$24,Q$6,FALSE)),2))</f>
        <v>0</v>
      </c>
      <c r="R92" s="176">
        <f ca="1">SUM(K92:Q92)</f>
        <v>0</v>
      </c>
      <c r="S92" s="176">
        <f ca="1">ROUND(R92*(VLOOKUP($I92,$I$9:$S$24,S$6,FALSE)),2)</f>
        <v>0</v>
      </c>
      <c r="T92" s="176">
        <f ca="1">SUM(R92:S92)</f>
        <v>0</v>
      </c>
      <c r="U92" s="151">
        <v>1</v>
      </c>
      <c r="V92" s="152">
        <f ca="1">$T92*$U92</f>
        <v>0</v>
      </c>
      <c r="Y92" s="177">
        <f t="shared" ca="1" si="70"/>
        <v>0</v>
      </c>
      <c r="Z92" s="177">
        <f t="shared" ca="1" si="70"/>
        <v>0</v>
      </c>
      <c r="AA92" s="177">
        <f t="shared" ca="1" si="70"/>
        <v>0</v>
      </c>
      <c r="AB92" s="177">
        <f t="shared" ca="1" si="70"/>
        <v>0</v>
      </c>
      <c r="AC92" s="177">
        <f t="shared" ca="1" si="71"/>
        <v>0</v>
      </c>
      <c r="AD92" s="177">
        <f t="shared" ca="1" si="71"/>
        <v>0</v>
      </c>
      <c r="AE92" s="153">
        <f ca="1">SUM(Y92:AD92)</f>
        <v>0</v>
      </c>
      <c r="AF92" s="177">
        <f ca="1">S92*$U92</f>
        <v>0</v>
      </c>
      <c r="AG92" s="153">
        <f ca="1">SUM(AE92:AF92)</f>
        <v>0</v>
      </c>
      <c r="AH92" s="154"/>
      <c r="AI92" s="155">
        <f ca="1">AG92-V92</f>
        <v>0</v>
      </c>
      <c r="AJ92" s="156"/>
      <c r="AM92" s="24" t="str">
        <f t="shared" ca="1" si="66"/>
        <v>0</v>
      </c>
      <c r="AN92" s="24" t="str">
        <f t="shared" ca="1" si="67"/>
        <v>0</v>
      </c>
    </row>
    <row r="93" spans="1:40">
      <c r="B93" s="175" t="s">
        <v>24</v>
      </c>
      <c r="C93" s="11"/>
      <c r="D93" s="11"/>
      <c r="E93" s="11"/>
      <c r="F93" s="11"/>
      <c r="G93" s="11"/>
      <c r="H93" s="11"/>
      <c r="I93" s="147" t="s">
        <v>45</v>
      </c>
      <c r="J93" s="176">
        <v>0</v>
      </c>
      <c r="K93" s="176">
        <f ca="1">ROUND($J93*(VLOOKUP($I93,$I$9:$S$24,K$6,FALSE)),2)</f>
        <v>0</v>
      </c>
      <c r="L93" s="176">
        <f ca="1">ROUND($K93*(VLOOKUP($I93,$I$9:$S$24,L$6,FALSE)),2)</f>
        <v>0</v>
      </c>
      <c r="M93" s="176">
        <f ca="1">ROUND(($K93+$L93)*(VLOOKUP($I93,$I$9:$S$24,M$6,FALSE)),2)</f>
        <v>0</v>
      </c>
      <c r="N93" s="176">
        <f t="shared" ca="1" si="69"/>
        <v>0</v>
      </c>
      <c r="O93" s="176">
        <f t="shared" ca="1" si="69"/>
        <v>0</v>
      </c>
      <c r="P93" s="176">
        <f t="shared" ca="1" si="69"/>
        <v>0</v>
      </c>
      <c r="Q93" s="176">
        <f ca="1">IF($M93=0,ROUND(SUM($K93:$N93)*(VLOOKUP($I93,$I$9:$S$24,Q$6,FALSE)),2),ROUND(SUM($M93:$N93)*(VLOOKUP($I93,$I$9:$S$24,Q$6,FALSE)),2))</f>
        <v>0</v>
      </c>
      <c r="R93" s="176">
        <f ca="1">SUM(K93:Q93)</f>
        <v>0</v>
      </c>
      <c r="S93" s="176">
        <f ca="1">ROUND(R93*(VLOOKUP($I93,$I$9:$S$24,S$6,FALSE)),2)</f>
        <v>0</v>
      </c>
      <c r="T93" s="176">
        <f ca="1">SUM(R93:S93)</f>
        <v>0</v>
      </c>
      <c r="U93" s="151">
        <v>1</v>
      </c>
      <c r="V93" s="152">
        <f ca="1">$T93*$U93</f>
        <v>0</v>
      </c>
      <c r="Y93" s="177">
        <f t="shared" ca="1" si="70"/>
        <v>0</v>
      </c>
      <c r="Z93" s="177">
        <f t="shared" ca="1" si="70"/>
        <v>0</v>
      </c>
      <c r="AA93" s="177">
        <f t="shared" ca="1" si="70"/>
        <v>0</v>
      </c>
      <c r="AB93" s="177">
        <f t="shared" ca="1" si="70"/>
        <v>0</v>
      </c>
      <c r="AC93" s="177">
        <f t="shared" ca="1" si="71"/>
        <v>0</v>
      </c>
      <c r="AD93" s="177">
        <f t="shared" ca="1" si="71"/>
        <v>0</v>
      </c>
      <c r="AE93" s="153">
        <f ca="1">SUM(Y93:AD93)</f>
        <v>0</v>
      </c>
      <c r="AF93" s="177">
        <f ca="1">S93*$U93</f>
        <v>0</v>
      </c>
      <c r="AG93" s="153">
        <f ca="1">SUM(AE93:AF93)</f>
        <v>0</v>
      </c>
      <c r="AH93" s="154"/>
      <c r="AI93" s="155">
        <f ca="1">AG93-V93</f>
        <v>0</v>
      </c>
      <c r="AJ93" s="156"/>
      <c r="AM93" s="24" t="str">
        <f t="shared" ca="1" si="66"/>
        <v>0</v>
      </c>
      <c r="AN93" s="24" t="str">
        <f t="shared" ca="1" si="67"/>
        <v>0</v>
      </c>
    </row>
    <row r="94" spans="1:40">
      <c r="B94" s="178"/>
      <c r="C94" s="159"/>
      <c r="D94" s="159"/>
      <c r="E94" s="159"/>
      <c r="F94" s="159"/>
      <c r="G94" s="159"/>
      <c r="H94" s="159"/>
      <c r="I94" s="15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80"/>
      <c r="V94" s="165"/>
      <c r="W94" s="159"/>
      <c r="X94" s="159"/>
      <c r="Y94" s="179"/>
      <c r="Z94" s="179"/>
      <c r="AA94" s="179"/>
      <c r="AB94" s="179"/>
      <c r="AC94" s="179"/>
      <c r="AD94" s="179"/>
      <c r="AE94" s="166"/>
      <c r="AF94" s="179"/>
      <c r="AG94" s="166"/>
      <c r="AH94" s="166"/>
      <c r="AI94" s="167"/>
      <c r="AJ94" s="156"/>
      <c r="AM94" s="24" t="str">
        <f t="shared" si="66"/>
        <v>1</v>
      </c>
      <c r="AN94" s="24" t="str">
        <f t="shared" si="67"/>
        <v>1</v>
      </c>
    </row>
    <row r="95" spans="1:40">
      <c r="B95" s="20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52"/>
      <c r="AM95" s="24" t="str">
        <f t="shared" si="66"/>
        <v>1</v>
      </c>
      <c r="AN95" s="24" t="str">
        <f t="shared" si="67"/>
        <v>1</v>
      </c>
    </row>
    <row r="96" spans="1:40">
      <c r="B96" s="20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25" t="s">
        <v>72</v>
      </c>
      <c r="U96" s="181"/>
      <c r="V96" s="182">
        <f ca="1">SUBTOTAL(9,V$90:V$95)</f>
        <v>0</v>
      </c>
      <c r="Y96" s="177">
        <f t="shared" ref="Y96:AG96" ca="1" si="72">SUBTOTAL(9,Y$90:Y$95)</f>
        <v>0</v>
      </c>
      <c r="Z96" s="177">
        <f t="shared" ca="1" si="72"/>
        <v>0</v>
      </c>
      <c r="AA96" s="177">
        <f t="shared" ca="1" si="72"/>
        <v>0</v>
      </c>
      <c r="AB96" s="177">
        <f t="shared" ca="1" si="72"/>
        <v>0</v>
      </c>
      <c r="AC96" s="177">
        <f t="shared" ca="1" si="72"/>
        <v>0</v>
      </c>
      <c r="AD96" s="177">
        <f t="shared" ca="1" si="72"/>
        <v>0</v>
      </c>
      <c r="AE96" s="177">
        <f t="shared" ca="1" si="72"/>
        <v>0</v>
      </c>
      <c r="AF96" s="177">
        <f t="shared" ca="1" si="72"/>
        <v>0</v>
      </c>
      <c r="AG96" s="177">
        <f t="shared" ca="1" si="72"/>
        <v>0</v>
      </c>
      <c r="AH96" s="176"/>
      <c r="AI96" s="155">
        <f ca="1">AG96-V96</f>
        <v>0</v>
      </c>
      <c r="AJ96" s="156"/>
      <c r="AM96" s="24" t="str">
        <f t="shared" si="66"/>
        <v>1</v>
      </c>
      <c r="AN96" s="24" t="str">
        <f t="shared" ca="1" si="67"/>
        <v>0</v>
      </c>
    </row>
    <row r="97" spans="2:40">
      <c r="B97" s="20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23"/>
      <c r="AE97" s="173" t="s">
        <v>69</v>
      </c>
      <c r="AF97" s="174">
        <f ca="1">IF(AE96=0,0,(AF96/AE96))</f>
        <v>0</v>
      </c>
      <c r="AM97" s="24" t="str">
        <f t="shared" si="66"/>
        <v>1</v>
      </c>
      <c r="AN97" s="24" t="str">
        <f t="shared" si="67"/>
        <v>1</v>
      </c>
    </row>
    <row r="98" spans="2:40">
      <c r="B98" s="183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84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I98" s="115"/>
      <c r="AM98" s="24" t="str">
        <f t="shared" si="66"/>
        <v>1</v>
      </c>
      <c r="AN98" s="24" t="str">
        <f t="shared" si="67"/>
        <v>1</v>
      </c>
    </row>
    <row r="99" spans="2:40" ht="13.5" thickBot="1">
      <c r="B99" s="25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185" t="s">
        <v>73</v>
      </c>
      <c r="U99" s="186">
        <f>U88</f>
        <v>0</v>
      </c>
      <c r="V99" s="187">
        <f ca="1">SUBTOTAL(9,V$31:V$98)</f>
        <v>0</v>
      </c>
      <c r="Y99" s="153">
        <f t="shared" ref="Y99:AG99" ca="1" si="73">SUBTOTAL(9,Y$31:Y$98)</f>
        <v>0</v>
      </c>
      <c r="Z99" s="153">
        <f t="shared" ca="1" si="73"/>
        <v>0</v>
      </c>
      <c r="AA99" s="153">
        <f t="shared" ca="1" si="73"/>
        <v>0</v>
      </c>
      <c r="AB99" s="153">
        <f t="shared" ca="1" si="73"/>
        <v>0</v>
      </c>
      <c r="AC99" s="153">
        <f t="shared" ca="1" si="73"/>
        <v>0</v>
      </c>
      <c r="AD99" s="153">
        <f t="shared" ca="1" si="73"/>
        <v>0</v>
      </c>
      <c r="AE99" s="153">
        <f t="shared" ca="1" si="73"/>
        <v>0</v>
      </c>
      <c r="AF99" s="153">
        <f t="shared" ca="1" si="73"/>
        <v>0</v>
      </c>
      <c r="AG99" s="153">
        <f t="shared" ca="1" si="73"/>
        <v>0</v>
      </c>
      <c r="AH99" s="154"/>
      <c r="AI99" s="155">
        <f ca="1">AG99-V99</f>
        <v>0</v>
      </c>
      <c r="AJ99" s="156"/>
      <c r="AM99" s="24" t="str">
        <f t="shared" si="66"/>
        <v>1</v>
      </c>
      <c r="AN99" s="24" t="str">
        <f t="shared" ca="1" si="67"/>
        <v>0</v>
      </c>
    </row>
    <row r="100" spans="2:40">
      <c r="AE100" s="188" t="s">
        <v>69</v>
      </c>
      <c r="AF100" s="189">
        <f ca="1">IF(AE99=0,0,(AF99/AE99))</f>
        <v>0</v>
      </c>
      <c r="AM100" s="24" t="str">
        <f t="shared" si="66"/>
        <v>1</v>
      </c>
      <c r="AN100" s="24" t="str">
        <f t="shared" si="67"/>
        <v>1</v>
      </c>
    </row>
    <row r="101" spans="2:40">
      <c r="W101" s="11"/>
      <c r="AM101" s="24" t="str">
        <f t="shared" si="66"/>
        <v>1</v>
      </c>
      <c r="AN101" s="24" t="str">
        <f t="shared" si="67"/>
        <v>1</v>
      </c>
    </row>
    <row r="102" spans="2:40">
      <c r="M102" s="57" t="s">
        <v>56</v>
      </c>
      <c r="N102" s="190"/>
      <c r="O102" s="190"/>
      <c r="P102" s="190"/>
      <c r="Q102" s="60" t="s">
        <v>74</v>
      </c>
      <c r="R102" s="59" t="s">
        <v>75</v>
      </c>
      <c r="S102" s="60" t="s">
        <v>76</v>
      </c>
      <c r="T102" s="59" t="s">
        <v>77</v>
      </c>
      <c r="U102" s="60" t="s">
        <v>78</v>
      </c>
      <c r="V102" s="59" t="s">
        <v>63</v>
      </c>
      <c r="W102" s="11"/>
      <c r="AM102" s="24" t="str">
        <f t="shared" si="66"/>
        <v>1</v>
      </c>
      <c r="AN102" s="24" t="str">
        <f t="shared" si="67"/>
        <v>1</v>
      </c>
    </row>
    <row r="103" spans="2:40">
      <c r="M103" s="191" t="s">
        <v>3</v>
      </c>
      <c r="N103" s="11"/>
      <c r="O103" s="11"/>
      <c r="P103" s="11"/>
      <c r="Q103" s="192">
        <f t="shared" ref="Q103:Q123" si="74">IF(U103=0,0,(U103/U$124))</f>
        <v>0</v>
      </c>
      <c r="R103" s="193">
        <f t="shared" ref="R103:R123" ca="1" si="75">IF(V103=0,0,(V103/V$124))</f>
        <v>0</v>
      </c>
      <c r="S103" s="194" t="s">
        <v>79</v>
      </c>
      <c r="T103" s="44" t="s">
        <v>79</v>
      </c>
      <c r="U103" s="195">
        <f t="shared" ref="U103:V123" si="76">SUMIF($D$31:$D$89,$M103,U$31:U$97)</f>
        <v>0</v>
      </c>
      <c r="V103" s="196">
        <f t="shared" ca="1" si="76"/>
        <v>0</v>
      </c>
      <c r="W103" s="11"/>
      <c r="X103" s="18" t="str">
        <f t="shared" ref="X103:X123" si="77">M103</f>
        <v>ManTech</v>
      </c>
      <c r="Y103" s="154">
        <f t="shared" ref="Y103:AG112" ca="1" si="78">SUMIF($D$31:$D$89,$M103,Y$31:Y$97)</f>
        <v>0</v>
      </c>
      <c r="Z103" s="154">
        <f t="shared" ca="1" si="78"/>
        <v>0</v>
      </c>
      <c r="AA103" s="154">
        <f t="shared" ca="1" si="78"/>
        <v>0</v>
      </c>
      <c r="AB103" s="154">
        <f t="shared" ca="1" si="78"/>
        <v>0</v>
      </c>
      <c r="AC103" s="154">
        <f t="shared" ca="1" si="78"/>
        <v>0</v>
      </c>
      <c r="AD103" s="154">
        <f t="shared" ca="1" si="78"/>
        <v>0</v>
      </c>
      <c r="AE103" s="154">
        <f t="shared" ca="1" si="78"/>
        <v>0</v>
      </c>
      <c r="AF103" s="154">
        <f t="shared" ca="1" si="78"/>
        <v>0</v>
      </c>
      <c r="AG103" s="154">
        <f t="shared" ca="1" si="78"/>
        <v>0</v>
      </c>
      <c r="AH103" s="154"/>
      <c r="AI103" s="155">
        <f t="shared" ref="AI103:AI124" ca="1" si="79">AG103-V103</f>
        <v>0</v>
      </c>
      <c r="AJ103" s="156"/>
      <c r="AM103" s="24" t="str">
        <f t="shared" si="66"/>
        <v>1</v>
      </c>
      <c r="AN103" s="24" t="str">
        <f t="shared" ca="1" si="67"/>
        <v>0</v>
      </c>
    </row>
    <row r="104" spans="2:40">
      <c r="J104" s="197"/>
      <c r="M104" s="191" t="s">
        <v>81</v>
      </c>
      <c r="N104" s="11"/>
      <c r="O104" s="11"/>
      <c r="P104" s="11"/>
      <c r="Q104" s="192">
        <f t="shared" si="74"/>
        <v>0</v>
      </c>
      <c r="R104" s="193">
        <f t="shared" si="75"/>
        <v>0</v>
      </c>
      <c r="S104" s="192">
        <f t="shared" ref="S104:S123" si="80">IF(U104=0,0,(U104/(U$124-U$103)))</f>
        <v>0</v>
      </c>
      <c r="T104" s="198">
        <f t="shared" ref="T104:T123" si="81">IF(V104=0,0,(V104/(V$124-V$103)))</f>
        <v>0</v>
      </c>
      <c r="U104" s="195">
        <f t="shared" si="76"/>
        <v>0</v>
      </c>
      <c r="V104" s="196">
        <f t="shared" si="76"/>
        <v>0</v>
      </c>
      <c r="W104" s="11"/>
      <c r="X104" s="18" t="str">
        <f t="shared" si="77"/>
        <v>Altran</v>
      </c>
      <c r="Y104" s="154">
        <f t="shared" si="78"/>
        <v>0</v>
      </c>
      <c r="Z104" s="154">
        <f t="shared" si="78"/>
        <v>0</v>
      </c>
      <c r="AA104" s="154">
        <f t="shared" si="78"/>
        <v>0</v>
      </c>
      <c r="AB104" s="154">
        <f t="shared" si="78"/>
        <v>0</v>
      </c>
      <c r="AC104" s="154">
        <f t="shared" si="78"/>
        <v>0</v>
      </c>
      <c r="AD104" s="154">
        <f t="shared" si="78"/>
        <v>0</v>
      </c>
      <c r="AE104" s="154">
        <f t="shared" si="78"/>
        <v>0</v>
      </c>
      <c r="AF104" s="154">
        <f t="shared" si="78"/>
        <v>0</v>
      </c>
      <c r="AG104" s="154">
        <f t="shared" si="78"/>
        <v>0</v>
      </c>
      <c r="AH104" s="154"/>
      <c r="AI104" s="155">
        <f t="shared" si="79"/>
        <v>0</v>
      </c>
      <c r="AJ104" s="156"/>
      <c r="AM104" s="24" t="str">
        <f t="shared" si="66"/>
        <v>0</v>
      </c>
      <c r="AN104" s="24" t="str">
        <f t="shared" si="67"/>
        <v>0</v>
      </c>
    </row>
    <row r="105" spans="2:40">
      <c r="J105" s="197"/>
      <c r="M105" s="191" t="s">
        <v>82</v>
      </c>
      <c r="N105" s="11"/>
      <c r="O105" s="11"/>
      <c r="P105" s="11"/>
      <c r="Q105" s="192">
        <f t="shared" si="74"/>
        <v>0</v>
      </c>
      <c r="R105" s="193">
        <f t="shared" si="75"/>
        <v>0</v>
      </c>
      <c r="S105" s="192">
        <f t="shared" si="80"/>
        <v>0</v>
      </c>
      <c r="T105" s="198">
        <f t="shared" si="81"/>
        <v>0</v>
      </c>
      <c r="U105" s="195">
        <f t="shared" si="76"/>
        <v>0</v>
      </c>
      <c r="V105" s="196">
        <f t="shared" si="76"/>
        <v>0</v>
      </c>
      <c r="W105" s="11"/>
      <c r="X105" s="18" t="str">
        <f t="shared" si="77"/>
        <v>Eurocity</v>
      </c>
      <c r="Y105" s="154">
        <f t="shared" si="78"/>
        <v>0</v>
      </c>
      <c r="Z105" s="154">
        <f t="shared" si="78"/>
        <v>0</v>
      </c>
      <c r="AA105" s="154">
        <f t="shared" si="78"/>
        <v>0</v>
      </c>
      <c r="AB105" s="154">
        <f t="shared" si="78"/>
        <v>0</v>
      </c>
      <c r="AC105" s="154">
        <f t="shared" si="78"/>
        <v>0</v>
      </c>
      <c r="AD105" s="154">
        <f t="shared" si="78"/>
        <v>0</v>
      </c>
      <c r="AE105" s="154">
        <f t="shared" si="78"/>
        <v>0</v>
      </c>
      <c r="AF105" s="154">
        <f t="shared" si="78"/>
        <v>0</v>
      </c>
      <c r="AG105" s="154">
        <f t="shared" si="78"/>
        <v>0</v>
      </c>
      <c r="AH105" s="154"/>
      <c r="AI105" s="155">
        <f t="shared" si="79"/>
        <v>0</v>
      </c>
      <c r="AJ105" s="156"/>
      <c r="AM105" s="24" t="str">
        <f t="shared" si="66"/>
        <v>0</v>
      </c>
      <c r="AN105" s="24" t="str">
        <f t="shared" si="67"/>
        <v>0</v>
      </c>
    </row>
    <row r="106" spans="2:40">
      <c r="J106" s="197"/>
      <c r="M106" s="191" t="s">
        <v>83</v>
      </c>
      <c r="N106" s="11"/>
      <c r="O106" s="11"/>
      <c r="P106" s="11"/>
      <c r="Q106" s="192">
        <f t="shared" si="74"/>
        <v>0</v>
      </c>
      <c r="R106" s="193">
        <f t="shared" si="75"/>
        <v>0</v>
      </c>
      <c r="S106" s="192">
        <f t="shared" si="80"/>
        <v>0</v>
      </c>
      <c r="T106" s="198">
        <f t="shared" si="81"/>
        <v>0</v>
      </c>
      <c r="U106" s="195">
        <f t="shared" si="76"/>
        <v>0</v>
      </c>
      <c r="V106" s="196">
        <f t="shared" si="76"/>
        <v>0</v>
      </c>
      <c r="W106" s="11"/>
      <c r="X106" s="18" t="str">
        <f t="shared" si="77"/>
        <v>NCIM</v>
      </c>
      <c r="Y106" s="154">
        <f t="shared" si="78"/>
        <v>0</v>
      </c>
      <c r="Z106" s="154">
        <f t="shared" si="78"/>
        <v>0</v>
      </c>
      <c r="AA106" s="154">
        <f t="shared" si="78"/>
        <v>0</v>
      </c>
      <c r="AB106" s="154">
        <f t="shared" si="78"/>
        <v>0</v>
      </c>
      <c r="AC106" s="154">
        <f t="shared" si="78"/>
        <v>0</v>
      </c>
      <c r="AD106" s="154">
        <f t="shared" si="78"/>
        <v>0</v>
      </c>
      <c r="AE106" s="154">
        <f t="shared" si="78"/>
        <v>0</v>
      </c>
      <c r="AF106" s="154">
        <f t="shared" si="78"/>
        <v>0</v>
      </c>
      <c r="AG106" s="154">
        <f t="shared" si="78"/>
        <v>0</v>
      </c>
      <c r="AH106" s="154"/>
      <c r="AI106" s="155">
        <f t="shared" si="79"/>
        <v>0</v>
      </c>
      <c r="AJ106" s="156"/>
      <c r="AM106" s="24" t="str">
        <f t="shared" si="66"/>
        <v>0</v>
      </c>
      <c r="AN106" s="24" t="str">
        <f t="shared" si="67"/>
        <v>0</v>
      </c>
    </row>
    <row r="107" spans="2:40">
      <c r="M107" s="191" t="s">
        <v>84</v>
      </c>
      <c r="N107" s="11"/>
      <c r="O107" s="11"/>
      <c r="P107" s="11"/>
      <c r="Q107" s="192">
        <f t="shared" si="74"/>
        <v>0</v>
      </c>
      <c r="R107" s="193">
        <f t="shared" si="75"/>
        <v>0</v>
      </c>
      <c r="S107" s="192">
        <f t="shared" si="80"/>
        <v>0</v>
      </c>
      <c r="T107" s="198">
        <f t="shared" si="81"/>
        <v>0</v>
      </c>
      <c r="U107" s="195">
        <f t="shared" si="76"/>
        <v>0</v>
      </c>
      <c r="V107" s="196">
        <f t="shared" si="76"/>
        <v>0</v>
      </c>
      <c r="W107" s="11"/>
      <c r="X107" s="18" t="str">
        <f t="shared" si="77"/>
        <v>KFM</v>
      </c>
      <c r="Y107" s="154">
        <f t="shared" si="78"/>
        <v>0</v>
      </c>
      <c r="Z107" s="154">
        <f t="shared" si="78"/>
        <v>0</v>
      </c>
      <c r="AA107" s="154">
        <f t="shared" si="78"/>
        <v>0</v>
      </c>
      <c r="AB107" s="154">
        <f t="shared" si="78"/>
        <v>0</v>
      </c>
      <c r="AC107" s="154">
        <f t="shared" si="78"/>
        <v>0</v>
      </c>
      <c r="AD107" s="154">
        <f t="shared" si="78"/>
        <v>0</v>
      </c>
      <c r="AE107" s="154">
        <f t="shared" si="78"/>
        <v>0</v>
      </c>
      <c r="AF107" s="154">
        <f t="shared" si="78"/>
        <v>0</v>
      </c>
      <c r="AG107" s="154">
        <f t="shared" si="78"/>
        <v>0</v>
      </c>
      <c r="AH107" s="154"/>
      <c r="AI107" s="155">
        <f t="shared" si="79"/>
        <v>0</v>
      </c>
      <c r="AJ107" s="156"/>
      <c r="AM107" s="24" t="str">
        <f t="shared" si="66"/>
        <v>0</v>
      </c>
      <c r="AN107" s="24" t="str">
        <f t="shared" si="67"/>
        <v>0</v>
      </c>
    </row>
    <row r="108" spans="2:40">
      <c r="M108" s="191" t="s">
        <v>85</v>
      </c>
      <c r="N108" s="11"/>
      <c r="O108" s="11"/>
      <c r="P108" s="11"/>
      <c r="Q108" s="192">
        <f t="shared" si="74"/>
        <v>0</v>
      </c>
      <c r="R108" s="193">
        <f t="shared" si="75"/>
        <v>0</v>
      </c>
      <c r="S108" s="192">
        <f t="shared" si="80"/>
        <v>0</v>
      </c>
      <c r="T108" s="198">
        <f t="shared" si="81"/>
        <v>0</v>
      </c>
      <c r="U108" s="195">
        <f t="shared" si="76"/>
        <v>0</v>
      </c>
      <c r="V108" s="196">
        <f t="shared" si="76"/>
        <v>0</v>
      </c>
      <c r="W108" s="11"/>
      <c r="X108" s="18" t="str">
        <f t="shared" si="77"/>
        <v>CTC</v>
      </c>
      <c r="Y108" s="154">
        <f t="shared" si="78"/>
        <v>0</v>
      </c>
      <c r="Z108" s="154">
        <f t="shared" si="78"/>
        <v>0</v>
      </c>
      <c r="AA108" s="154">
        <f t="shared" si="78"/>
        <v>0</v>
      </c>
      <c r="AB108" s="154">
        <f t="shared" si="78"/>
        <v>0</v>
      </c>
      <c r="AC108" s="154">
        <f t="shared" si="78"/>
        <v>0</v>
      </c>
      <c r="AD108" s="154">
        <f t="shared" si="78"/>
        <v>0</v>
      </c>
      <c r="AE108" s="154">
        <f t="shared" si="78"/>
        <v>0</v>
      </c>
      <c r="AF108" s="154">
        <f t="shared" si="78"/>
        <v>0</v>
      </c>
      <c r="AG108" s="154">
        <f t="shared" si="78"/>
        <v>0</v>
      </c>
      <c r="AH108" s="154"/>
      <c r="AI108" s="155">
        <f t="shared" si="79"/>
        <v>0</v>
      </c>
      <c r="AJ108" s="156"/>
      <c r="AM108" s="24" t="str">
        <f t="shared" si="66"/>
        <v>0</v>
      </c>
      <c r="AN108" s="24" t="str">
        <f t="shared" si="67"/>
        <v>0</v>
      </c>
    </row>
    <row r="109" spans="2:40">
      <c r="M109" s="191" t="s">
        <v>119</v>
      </c>
      <c r="N109" s="11"/>
      <c r="O109" s="11"/>
      <c r="P109" s="11"/>
      <c r="Q109" s="192">
        <f t="shared" si="74"/>
        <v>0</v>
      </c>
      <c r="R109" s="193">
        <f t="shared" si="75"/>
        <v>0</v>
      </c>
      <c r="S109" s="192">
        <f t="shared" si="80"/>
        <v>0</v>
      </c>
      <c r="T109" s="198">
        <f t="shared" si="81"/>
        <v>0</v>
      </c>
      <c r="U109" s="195">
        <f t="shared" si="76"/>
        <v>0</v>
      </c>
      <c r="V109" s="196">
        <f t="shared" si="76"/>
        <v>0</v>
      </c>
      <c r="W109" s="11"/>
      <c r="X109" s="18" t="str">
        <f t="shared" si="77"/>
        <v>Sub 6</v>
      </c>
      <c r="Y109" s="154">
        <f t="shared" si="78"/>
        <v>0</v>
      </c>
      <c r="Z109" s="154">
        <f t="shared" si="78"/>
        <v>0</v>
      </c>
      <c r="AA109" s="154">
        <f t="shared" si="78"/>
        <v>0</v>
      </c>
      <c r="AB109" s="154">
        <f t="shared" si="78"/>
        <v>0</v>
      </c>
      <c r="AC109" s="154">
        <f t="shared" si="78"/>
        <v>0</v>
      </c>
      <c r="AD109" s="154">
        <f t="shared" si="78"/>
        <v>0</v>
      </c>
      <c r="AE109" s="154">
        <f t="shared" si="78"/>
        <v>0</v>
      </c>
      <c r="AF109" s="154">
        <f t="shared" si="78"/>
        <v>0</v>
      </c>
      <c r="AG109" s="154">
        <f t="shared" si="78"/>
        <v>0</v>
      </c>
      <c r="AH109" s="154"/>
      <c r="AI109" s="155">
        <f t="shared" si="79"/>
        <v>0</v>
      </c>
      <c r="AJ109" s="156"/>
      <c r="AM109" s="24" t="str">
        <f t="shared" si="66"/>
        <v>0</v>
      </c>
      <c r="AN109" s="24" t="str">
        <f t="shared" si="67"/>
        <v>0</v>
      </c>
    </row>
    <row r="110" spans="2:40">
      <c r="M110" s="191" t="s">
        <v>120</v>
      </c>
      <c r="N110" s="11"/>
      <c r="O110" s="11"/>
      <c r="P110" s="11"/>
      <c r="Q110" s="192">
        <f t="shared" si="74"/>
        <v>0</v>
      </c>
      <c r="R110" s="193">
        <f t="shared" si="75"/>
        <v>0</v>
      </c>
      <c r="S110" s="192">
        <f t="shared" si="80"/>
        <v>0</v>
      </c>
      <c r="T110" s="198">
        <f t="shared" si="81"/>
        <v>0</v>
      </c>
      <c r="U110" s="195">
        <f t="shared" si="76"/>
        <v>0</v>
      </c>
      <c r="V110" s="196">
        <f t="shared" si="76"/>
        <v>0</v>
      </c>
      <c r="W110" s="11"/>
      <c r="X110" s="18" t="str">
        <f t="shared" si="77"/>
        <v>Sub 7</v>
      </c>
      <c r="Y110" s="154">
        <f t="shared" si="78"/>
        <v>0</v>
      </c>
      <c r="Z110" s="154">
        <f t="shared" si="78"/>
        <v>0</v>
      </c>
      <c r="AA110" s="154">
        <f t="shared" si="78"/>
        <v>0</v>
      </c>
      <c r="AB110" s="154">
        <f t="shared" si="78"/>
        <v>0</v>
      </c>
      <c r="AC110" s="154">
        <f t="shared" si="78"/>
        <v>0</v>
      </c>
      <c r="AD110" s="154">
        <f t="shared" si="78"/>
        <v>0</v>
      </c>
      <c r="AE110" s="154">
        <f t="shared" si="78"/>
        <v>0</v>
      </c>
      <c r="AF110" s="154">
        <f t="shared" si="78"/>
        <v>0</v>
      </c>
      <c r="AG110" s="154">
        <f t="shared" si="78"/>
        <v>0</v>
      </c>
      <c r="AH110" s="154"/>
      <c r="AI110" s="155">
        <f t="shared" si="79"/>
        <v>0</v>
      </c>
      <c r="AJ110" s="156"/>
      <c r="AM110" s="24" t="str">
        <f t="shared" si="66"/>
        <v>0</v>
      </c>
      <c r="AN110" s="24" t="str">
        <f t="shared" si="67"/>
        <v>0</v>
      </c>
    </row>
    <row r="111" spans="2:40">
      <c r="M111" s="191" t="s">
        <v>121</v>
      </c>
      <c r="N111" s="11"/>
      <c r="O111" s="11"/>
      <c r="P111" s="11"/>
      <c r="Q111" s="192">
        <f t="shared" si="74"/>
        <v>0</v>
      </c>
      <c r="R111" s="193">
        <f t="shared" si="75"/>
        <v>0</v>
      </c>
      <c r="S111" s="192">
        <f t="shared" si="80"/>
        <v>0</v>
      </c>
      <c r="T111" s="198">
        <f t="shared" si="81"/>
        <v>0</v>
      </c>
      <c r="U111" s="195">
        <f t="shared" si="76"/>
        <v>0</v>
      </c>
      <c r="V111" s="196">
        <f t="shared" si="76"/>
        <v>0</v>
      </c>
      <c r="W111" s="11"/>
      <c r="X111" s="18" t="str">
        <f t="shared" si="77"/>
        <v>Sub 8</v>
      </c>
      <c r="Y111" s="154">
        <f t="shared" si="78"/>
        <v>0</v>
      </c>
      <c r="Z111" s="154">
        <f t="shared" si="78"/>
        <v>0</v>
      </c>
      <c r="AA111" s="154">
        <f t="shared" si="78"/>
        <v>0</v>
      </c>
      <c r="AB111" s="154">
        <f t="shared" si="78"/>
        <v>0</v>
      </c>
      <c r="AC111" s="154">
        <f t="shared" si="78"/>
        <v>0</v>
      </c>
      <c r="AD111" s="154">
        <f t="shared" si="78"/>
        <v>0</v>
      </c>
      <c r="AE111" s="154">
        <f t="shared" si="78"/>
        <v>0</v>
      </c>
      <c r="AF111" s="154">
        <f t="shared" si="78"/>
        <v>0</v>
      </c>
      <c r="AG111" s="154">
        <f t="shared" si="78"/>
        <v>0</v>
      </c>
      <c r="AH111" s="154"/>
      <c r="AI111" s="155">
        <f t="shared" si="79"/>
        <v>0</v>
      </c>
      <c r="AJ111" s="156"/>
      <c r="AM111" s="24" t="str">
        <f t="shared" si="66"/>
        <v>0</v>
      </c>
      <c r="AN111" s="24" t="str">
        <f t="shared" si="67"/>
        <v>0</v>
      </c>
    </row>
    <row r="112" spans="2:40">
      <c r="M112" s="191" t="s">
        <v>122</v>
      </c>
      <c r="N112" s="11"/>
      <c r="O112" s="11"/>
      <c r="P112" s="11"/>
      <c r="Q112" s="192">
        <f t="shared" si="74"/>
        <v>0</v>
      </c>
      <c r="R112" s="193">
        <f t="shared" si="75"/>
        <v>0</v>
      </c>
      <c r="S112" s="192">
        <f t="shared" si="80"/>
        <v>0</v>
      </c>
      <c r="T112" s="198">
        <f t="shared" si="81"/>
        <v>0</v>
      </c>
      <c r="U112" s="195">
        <f t="shared" si="76"/>
        <v>0</v>
      </c>
      <c r="V112" s="196">
        <f t="shared" si="76"/>
        <v>0</v>
      </c>
      <c r="W112" s="11"/>
      <c r="X112" s="18" t="str">
        <f t="shared" si="77"/>
        <v>Sub 9</v>
      </c>
      <c r="Y112" s="154">
        <f t="shared" si="78"/>
        <v>0</v>
      </c>
      <c r="Z112" s="154">
        <f t="shared" si="78"/>
        <v>0</v>
      </c>
      <c r="AA112" s="154">
        <f t="shared" si="78"/>
        <v>0</v>
      </c>
      <c r="AB112" s="154">
        <f t="shared" si="78"/>
        <v>0</v>
      </c>
      <c r="AC112" s="154">
        <f t="shared" si="78"/>
        <v>0</v>
      </c>
      <c r="AD112" s="154">
        <f t="shared" si="78"/>
        <v>0</v>
      </c>
      <c r="AE112" s="154">
        <f t="shared" si="78"/>
        <v>0</v>
      </c>
      <c r="AF112" s="154">
        <f t="shared" si="78"/>
        <v>0</v>
      </c>
      <c r="AG112" s="154">
        <f t="shared" si="78"/>
        <v>0</v>
      </c>
      <c r="AH112" s="154"/>
      <c r="AI112" s="155">
        <f t="shared" si="79"/>
        <v>0</v>
      </c>
      <c r="AJ112" s="156"/>
      <c r="AM112" s="24" t="str">
        <f t="shared" si="66"/>
        <v>0</v>
      </c>
      <c r="AN112" s="24" t="str">
        <f t="shared" si="67"/>
        <v>0</v>
      </c>
    </row>
    <row r="113" spans="13:40">
      <c r="M113" s="191" t="s">
        <v>123</v>
      </c>
      <c r="N113" s="11"/>
      <c r="O113" s="11"/>
      <c r="P113" s="11"/>
      <c r="Q113" s="192">
        <f t="shared" si="74"/>
        <v>0</v>
      </c>
      <c r="R113" s="193">
        <f t="shared" si="75"/>
        <v>0</v>
      </c>
      <c r="S113" s="192">
        <f t="shared" si="80"/>
        <v>0</v>
      </c>
      <c r="T113" s="198">
        <f t="shared" si="81"/>
        <v>0</v>
      </c>
      <c r="U113" s="195">
        <f t="shared" si="76"/>
        <v>0</v>
      </c>
      <c r="V113" s="196">
        <f t="shared" si="76"/>
        <v>0</v>
      </c>
      <c r="W113" s="11"/>
      <c r="X113" s="18" t="str">
        <f t="shared" si="77"/>
        <v>Sub 10</v>
      </c>
      <c r="Y113" s="154">
        <f t="shared" ref="Y113:AG123" si="82">SUMIF($D$31:$D$89,$M113,Y$31:Y$97)</f>
        <v>0</v>
      </c>
      <c r="Z113" s="154">
        <f t="shared" si="82"/>
        <v>0</v>
      </c>
      <c r="AA113" s="154">
        <f t="shared" si="82"/>
        <v>0</v>
      </c>
      <c r="AB113" s="154">
        <f t="shared" si="82"/>
        <v>0</v>
      </c>
      <c r="AC113" s="154">
        <f t="shared" si="82"/>
        <v>0</v>
      </c>
      <c r="AD113" s="154">
        <f t="shared" si="82"/>
        <v>0</v>
      </c>
      <c r="AE113" s="154">
        <f t="shared" si="82"/>
        <v>0</v>
      </c>
      <c r="AF113" s="154">
        <f t="shared" si="82"/>
        <v>0</v>
      </c>
      <c r="AG113" s="154">
        <f t="shared" si="82"/>
        <v>0</v>
      </c>
      <c r="AH113" s="154"/>
      <c r="AI113" s="155">
        <f t="shared" si="79"/>
        <v>0</v>
      </c>
      <c r="AJ113" s="156"/>
      <c r="AM113" s="24" t="str">
        <f t="shared" si="66"/>
        <v>0</v>
      </c>
      <c r="AN113" s="24" t="str">
        <f t="shared" si="67"/>
        <v>0</v>
      </c>
    </row>
    <row r="114" spans="13:40">
      <c r="M114" s="191" t="s">
        <v>124</v>
      </c>
      <c r="N114" s="11"/>
      <c r="O114" s="11"/>
      <c r="P114" s="11"/>
      <c r="Q114" s="192">
        <f t="shared" si="74"/>
        <v>0</v>
      </c>
      <c r="R114" s="193">
        <f t="shared" si="75"/>
        <v>0</v>
      </c>
      <c r="S114" s="192">
        <f t="shared" si="80"/>
        <v>0</v>
      </c>
      <c r="T114" s="198">
        <f t="shared" si="81"/>
        <v>0</v>
      </c>
      <c r="U114" s="195">
        <f t="shared" si="76"/>
        <v>0</v>
      </c>
      <c r="V114" s="196">
        <f t="shared" si="76"/>
        <v>0</v>
      </c>
      <c r="W114" s="11"/>
      <c r="X114" s="18" t="str">
        <f t="shared" si="77"/>
        <v>Sub 11</v>
      </c>
      <c r="Y114" s="154">
        <f t="shared" si="82"/>
        <v>0</v>
      </c>
      <c r="Z114" s="154">
        <f t="shared" si="82"/>
        <v>0</v>
      </c>
      <c r="AA114" s="154">
        <f t="shared" si="82"/>
        <v>0</v>
      </c>
      <c r="AB114" s="154">
        <f t="shared" si="82"/>
        <v>0</v>
      </c>
      <c r="AC114" s="154">
        <f t="shared" si="82"/>
        <v>0</v>
      </c>
      <c r="AD114" s="154">
        <f t="shared" si="82"/>
        <v>0</v>
      </c>
      <c r="AE114" s="154">
        <f t="shared" si="82"/>
        <v>0</v>
      </c>
      <c r="AF114" s="154">
        <f t="shared" si="82"/>
        <v>0</v>
      </c>
      <c r="AG114" s="154">
        <f t="shared" si="82"/>
        <v>0</v>
      </c>
      <c r="AH114" s="154"/>
      <c r="AI114" s="155">
        <f t="shared" si="79"/>
        <v>0</v>
      </c>
      <c r="AJ114" s="156"/>
      <c r="AM114" s="24" t="str">
        <f t="shared" si="66"/>
        <v>0</v>
      </c>
      <c r="AN114" s="24" t="str">
        <f t="shared" si="67"/>
        <v>0</v>
      </c>
    </row>
    <row r="115" spans="13:40">
      <c r="M115" s="191" t="s">
        <v>125</v>
      </c>
      <c r="N115" s="11"/>
      <c r="O115" s="11"/>
      <c r="P115" s="11"/>
      <c r="Q115" s="192">
        <f t="shared" si="74"/>
        <v>0</v>
      </c>
      <c r="R115" s="193">
        <f t="shared" si="75"/>
        <v>0</v>
      </c>
      <c r="S115" s="192">
        <f t="shared" si="80"/>
        <v>0</v>
      </c>
      <c r="T115" s="198">
        <f t="shared" si="81"/>
        <v>0</v>
      </c>
      <c r="U115" s="195">
        <f t="shared" si="76"/>
        <v>0</v>
      </c>
      <c r="V115" s="196">
        <f t="shared" si="76"/>
        <v>0</v>
      </c>
      <c r="W115" s="11"/>
      <c r="X115" s="18" t="str">
        <f t="shared" si="77"/>
        <v>Sub 12</v>
      </c>
      <c r="Y115" s="154">
        <f t="shared" si="82"/>
        <v>0</v>
      </c>
      <c r="Z115" s="154">
        <f t="shared" si="82"/>
        <v>0</v>
      </c>
      <c r="AA115" s="154">
        <f t="shared" si="82"/>
        <v>0</v>
      </c>
      <c r="AB115" s="154">
        <f t="shared" si="82"/>
        <v>0</v>
      </c>
      <c r="AC115" s="154">
        <f t="shared" si="82"/>
        <v>0</v>
      </c>
      <c r="AD115" s="154">
        <f t="shared" si="82"/>
        <v>0</v>
      </c>
      <c r="AE115" s="154">
        <f t="shared" si="82"/>
        <v>0</v>
      </c>
      <c r="AF115" s="154">
        <f t="shared" si="82"/>
        <v>0</v>
      </c>
      <c r="AG115" s="154">
        <f t="shared" si="82"/>
        <v>0</v>
      </c>
      <c r="AH115" s="154"/>
      <c r="AI115" s="155">
        <f t="shared" si="79"/>
        <v>0</v>
      </c>
      <c r="AJ115" s="156"/>
      <c r="AM115" s="24" t="str">
        <f t="shared" si="66"/>
        <v>0</v>
      </c>
      <c r="AN115" s="24" t="str">
        <f t="shared" si="67"/>
        <v>0</v>
      </c>
    </row>
    <row r="116" spans="13:40">
      <c r="M116" s="191" t="s">
        <v>126</v>
      </c>
      <c r="N116" s="11"/>
      <c r="O116" s="11"/>
      <c r="P116" s="11"/>
      <c r="Q116" s="192">
        <f t="shared" si="74"/>
        <v>0</v>
      </c>
      <c r="R116" s="193">
        <f t="shared" si="75"/>
        <v>0</v>
      </c>
      <c r="S116" s="192">
        <f t="shared" si="80"/>
        <v>0</v>
      </c>
      <c r="T116" s="198">
        <f t="shared" si="81"/>
        <v>0</v>
      </c>
      <c r="U116" s="195">
        <f t="shared" si="76"/>
        <v>0</v>
      </c>
      <c r="V116" s="196">
        <f t="shared" si="76"/>
        <v>0</v>
      </c>
      <c r="W116" s="11"/>
      <c r="X116" s="18" t="str">
        <f t="shared" si="77"/>
        <v>Sub 13</v>
      </c>
      <c r="Y116" s="154">
        <f t="shared" si="82"/>
        <v>0</v>
      </c>
      <c r="Z116" s="154">
        <f t="shared" si="82"/>
        <v>0</v>
      </c>
      <c r="AA116" s="154">
        <f t="shared" si="82"/>
        <v>0</v>
      </c>
      <c r="AB116" s="154">
        <f t="shared" si="82"/>
        <v>0</v>
      </c>
      <c r="AC116" s="154">
        <f t="shared" si="82"/>
        <v>0</v>
      </c>
      <c r="AD116" s="154">
        <f t="shared" si="82"/>
        <v>0</v>
      </c>
      <c r="AE116" s="154">
        <f t="shared" si="82"/>
        <v>0</v>
      </c>
      <c r="AF116" s="154">
        <f t="shared" si="82"/>
        <v>0</v>
      </c>
      <c r="AG116" s="154">
        <f t="shared" si="82"/>
        <v>0</v>
      </c>
      <c r="AH116" s="154"/>
      <c r="AI116" s="155">
        <f t="shared" si="79"/>
        <v>0</v>
      </c>
      <c r="AJ116" s="156"/>
      <c r="AM116" s="24" t="str">
        <f t="shared" si="66"/>
        <v>0</v>
      </c>
      <c r="AN116" s="24" t="str">
        <f t="shared" si="67"/>
        <v>0</v>
      </c>
    </row>
    <row r="117" spans="13:40">
      <c r="M117" s="191" t="s">
        <v>127</v>
      </c>
      <c r="N117" s="11"/>
      <c r="O117" s="11"/>
      <c r="P117" s="11"/>
      <c r="Q117" s="192">
        <f t="shared" si="74"/>
        <v>0</v>
      </c>
      <c r="R117" s="193">
        <f t="shared" si="75"/>
        <v>0</v>
      </c>
      <c r="S117" s="192">
        <f t="shared" si="80"/>
        <v>0</v>
      </c>
      <c r="T117" s="198">
        <f t="shared" si="81"/>
        <v>0</v>
      </c>
      <c r="U117" s="195">
        <f t="shared" si="76"/>
        <v>0</v>
      </c>
      <c r="V117" s="196">
        <f t="shared" si="76"/>
        <v>0</v>
      </c>
      <c r="W117" s="11"/>
      <c r="X117" s="18" t="str">
        <f t="shared" si="77"/>
        <v>Sub 14</v>
      </c>
      <c r="Y117" s="154">
        <f t="shared" si="82"/>
        <v>0</v>
      </c>
      <c r="Z117" s="154">
        <f t="shared" si="82"/>
        <v>0</v>
      </c>
      <c r="AA117" s="154">
        <f t="shared" si="82"/>
        <v>0</v>
      </c>
      <c r="AB117" s="154">
        <f t="shared" si="82"/>
        <v>0</v>
      </c>
      <c r="AC117" s="154">
        <f t="shared" si="82"/>
        <v>0</v>
      </c>
      <c r="AD117" s="154">
        <f t="shared" si="82"/>
        <v>0</v>
      </c>
      <c r="AE117" s="154">
        <f t="shared" si="82"/>
        <v>0</v>
      </c>
      <c r="AF117" s="154">
        <f t="shared" si="82"/>
        <v>0</v>
      </c>
      <c r="AG117" s="154">
        <f t="shared" si="82"/>
        <v>0</v>
      </c>
      <c r="AH117" s="154"/>
      <c r="AI117" s="155">
        <f t="shared" si="79"/>
        <v>0</v>
      </c>
      <c r="AJ117" s="156"/>
      <c r="AM117" s="24" t="str">
        <f t="shared" si="66"/>
        <v>0</v>
      </c>
      <c r="AN117" s="24" t="str">
        <f t="shared" si="67"/>
        <v>0</v>
      </c>
    </row>
    <row r="118" spans="13:40">
      <c r="M118" s="191" t="s">
        <v>128</v>
      </c>
      <c r="N118" s="11"/>
      <c r="O118" s="11"/>
      <c r="P118" s="11"/>
      <c r="Q118" s="192">
        <f t="shared" si="74"/>
        <v>0</v>
      </c>
      <c r="R118" s="193">
        <f t="shared" si="75"/>
        <v>0</v>
      </c>
      <c r="S118" s="192">
        <f t="shared" si="80"/>
        <v>0</v>
      </c>
      <c r="T118" s="198">
        <f t="shared" si="81"/>
        <v>0</v>
      </c>
      <c r="U118" s="195">
        <f t="shared" si="76"/>
        <v>0</v>
      </c>
      <c r="V118" s="196">
        <f t="shared" si="76"/>
        <v>0</v>
      </c>
      <c r="W118" s="11"/>
      <c r="X118" s="18" t="str">
        <f t="shared" si="77"/>
        <v>Sub 15</v>
      </c>
      <c r="Y118" s="154">
        <f t="shared" si="82"/>
        <v>0</v>
      </c>
      <c r="Z118" s="154">
        <f t="shared" si="82"/>
        <v>0</v>
      </c>
      <c r="AA118" s="154">
        <f t="shared" si="82"/>
        <v>0</v>
      </c>
      <c r="AB118" s="154">
        <f t="shared" si="82"/>
        <v>0</v>
      </c>
      <c r="AC118" s="154">
        <f t="shared" si="82"/>
        <v>0</v>
      </c>
      <c r="AD118" s="154">
        <f t="shared" si="82"/>
        <v>0</v>
      </c>
      <c r="AE118" s="154">
        <f t="shared" si="82"/>
        <v>0</v>
      </c>
      <c r="AF118" s="154">
        <f t="shared" si="82"/>
        <v>0</v>
      </c>
      <c r="AG118" s="154">
        <f t="shared" si="82"/>
        <v>0</v>
      </c>
      <c r="AH118" s="154"/>
      <c r="AI118" s="155">
        <f t="shared" si="79"/>
        <v>0</v>
      </c>
      <c r="AJ118" s="156"/>
      <c r="AM118" s="24" t="str">
        <f t="shared" si="66"/>
        <v>0</v>
      </c>
      <c r="AN118" s="24" t="str">
        <f t="shared" si="67"/>
        <v>0</v>
      </c>
    </row>
    <row r="119" spans="13:40">
      <c r="M119" s="191" t="s">
        <v>129</v>
      </c>
      <c r="N119" s="11"/>
      <c r="O119" s="11"/>
      <c r="P119" s="11"/>
      <c r="Q119" s="192">
        <f t="shared" si="74"/>
        <v>0</v>
      </c>
      <c r="R119" s="193">
        <f t="shared" si="75"/>
        <v>0</v>
      </c>
      <c r="S119" s="192">
        <f t="shared" si="80"/>
        <v>0</v>
      </c>
      <c r="T119" s="198">
        <f t="shared" si="81"/>
        <v>0</v>
      </c>
      <c r="U119" s="195">
        <f t="shared" si="76"/>
        <v>0</v>
      </c>
      <c r="V119" s="196">
        <f t="shared" si="76"/>
        <v>0</v>
      </c>
      <c r="W119" s="11"/>
      <c r="X119" s="18" t="str">
        <f t="shared" si="77"/>
        <v>Sub 16</v>
      </c>
      <c r="Y119" s="154">
        <f t="shared" si="82"/>
        <v>0</v>
      </c>
      <c r="Z119" s="154">
        <f t="shared" si="82"/>
        <v>0</v>
      </c>
      <c r="AA119" s="154">
        <f t="shared" si="82"/>
        <v>0</v>
      </c>
      <c r="AB119" s="154">
        <f t="shared" si="82"/>
        <v>0</v>
      </c>
      <c r="AC119" s="154">
        <f t="shared" si="82"/>
        <v>0</v>
      </c>
      <c r="AD119" s="154">
        <f t="shared" si="82"/>
        <v>0</v>
      </c>
      <c r="AE119" s="154">
        <f t="shared" si="82"/>
        <v>0</v>
      </c>
      <c r="AF119" s="154">
        <f t="shared" si="82"/>
        <v>0</v>
      </c>
      <c r="AG119" s="154">
        <f t="shared" si="82"/>
        <v>0</v>
      </c>
      <c r="AH119" s="154"/>
      <c r="AI119" s="155">
        <f t="shared" si="79"/>
        <v>0</v>
      </c>
      <c r="AJ119" s="156"/>
      <c r="AM119" s="24" t="str">
        <f t="shared" si="66"/>
        <v>0</v>
      </c>
      <c r="AN119" s="24" t="str">
        <f t="shared" si="67"/>
        <v>0</v>
      </c>
    </row>
    <row r="120" spans="13:40">
      <c r="M120" s="191" t="s">
        <v>130</v>
      </c>
      <c r="N120" s="11"/>
      <c r="O120" s="11"/>
      <c r="P120" s="11"/>
      <c r="Q120" s="192">
        <f t="shared" si="74"/>
        <v>0</v>
      </c>
      <c r="R120" s="193">
        <f t="shared" si="75"/>
        <v>0</v>
      </c>
      <c r="S120" s="192">
        <f t="shared" si="80"/>
        <v>0</v>
      </c>
      <c r="T120" s="198">
        <f t="shared" si="81"/>
        <v>0</v>
      </c>
      <c r="U120" s="195">
        <f t="shared" si="76"/>
        <v>0</v>
      </c>
      <c r="V120" s="196">
        <f t="shared" si="76"/>
        <v>0</v>
      </c>
      <c r="W120" s="11"/>
      <c r="X120" s="18" t="str">
        <f t="shared" si="77"/>
        <v>Sub 17</v>
      </c>
      <c r="Y120" s="154">
        <f t="shared" si="82"/>
        <v>0</v>
      </c>
      <c r="Z120" s="154">
        <f t="shared" si="82"/>
        <v>0</v>
      </c>
      <c r="AA120" s="154">
        <f t="shared" si="82"/>
        <v>0</v>
      </c>
      <c r="AB120" s="154">
        <f t="shared" si="82"/>
        <v>0</v>
      </c>
      <c r="AC120" s="154">
        <f t="shared" si="82"/>
        <v>0</v>
      </c>
      <c r="AD120" s="154">
        <f t="shared" si="82"/>
        <v>0</v>
      </c>
      <c r="AE120" s="154">
        <f t="shared" si="82"/>
        <v>0</v>
      </c>
      <c r="AF120" s="154">
        <f t="shared" si="82"/>
        <v>0</v>
      </c>
      <c r="AG120" s="154">
        <f t="shared" si="82"/>
        <v>0</v>
      </c>
      <c r="AH120" s="154"/>
      <c r="AI120" s="155">
        <f t="shared" si="79"/>
        <v>0</v>
      </c>
      <c r="AJ120" s="156"/>
      <c r="AM120" s="24" t="str">
        <f t="shared" si="66"/>
        <v>0</v>
      </c>
      <c r="AN120" s="24" t="str">
        <f t="shared" si="67"/>
        <v>0</v>
      </c>
    </row>
    <row r="121" spans="13:40">
      <c r="M121" s="191" t="s">
        <v>131</v>
      </c>
      <c r="N121" s="11"/>
      <c r="O121" s="11"/>
      <c r="P121" s="11"/>
      <c r="Q121" s="192">
        <f t="shared" si="74"/>
        <v>0</v>
      </c>
      <c r="R121" s="193">
        <f t="shared" si="75"/>
        <v>0</v>
      </c>
      <c r="S121" s="192">
        <f t="shared" si="80"/>
        <v>0</v>
      </c>
      <c r="T121" s="198">
        <f t="shared" si="81"/>
        <v>0</v>
      </c>
      <c r="U121" s="195">
        <f t="shared" si="76"/>
        <v>0</v>
      </c>
      <c r="V121" s="196">
        <f t="shared" si="76"/>
        <v>0</v>
      </c>
      <c r="W121" s="11"/>
      <c r="X121" s="18" t="str">
        <f t="shared" si="77"/>
        <v>Sub 18</v>
      </c>
      <c r="Y121" s="154">
        <f t="shared" si="82"/>
        <v>0</v>
      </c>
      <c r="Z121" s="154">
        <f t="shared" si="82"/>
        <v>0</v>
      </c>
      <c r="AA121" s="154">
        <f t="shared" si="82"/>
        <v>0</v>
      </c>
      <c r="AB121" s="154">
        <f t="shared" si="82"/>
        <v>0</v>
      </c>
      <c r="AC121" s="154">
        <f t="shared" si="82"/>
        <v>0</v>
      </c>
      <c r="AD121" s="154">
        <f t="shared" si="82"/>
        <v>0</v>
      </c>
      <c r="AE121" s="154">
        <f t="shared" si="82"/>
        <v>0</v>
      </c>
      <c r="AF121" s="154">
        <f t="shared" si="82"/>
        <v>0</v>
      </c>
      <c r="AG121" s="154">
        <f t="shared" si="82"/>
        <v>0</v>
      </c>
      <c r="AH121" s="154"/>
      <c r="AI121" s="155">
        <f t="shared" si="79"/>
        <v>0</v>
      </c>
      <c r="AJ121" s="156"/>
      <c r="AM121" s="24" t="str">
        <f t="shared" si="66"/>
        <v>0</v>
      </c>
      <c r="AN121" s="24" t="str">
        <f t="shared" si="67"/>
        <v>0</v>
      </c>
    </row>
    <row r="122" spans="13:40">
      <c r="M122" s="191" t="s">
        <v>132</v>
      </c>
      <c r="N122" s="11"/>
      <c r="O122" s="11"/>
      <c r="P122" s="11"/>
      <c r="Q122" s="192">
        <f t="shared" si="74"/>
        <v>0</v>
      </c>
      <c r="R122" s="193">
        <f t="shared" si="75"/>
        <v>0</v>
      </c>
      <c r="S122" s="192">
        <f t="shared" si="80"/>
        <v>0</v>
      </c>
      <c r="T122" s="198">
        <f t="shared" si="81"/>
        <v>0</v>
      </c>
      <c r="U122" s="195">
        <f t="shared" si="76"/>
        <v>0</v>
      </c>
      <c r="V122" s="196">
        <f t="shared" si="76"/>
        <v>0</v>
      </c>
      <c r="W122" s="11"/>
      <c r="X122" s="18" t="str">
        <f t="shared" si="77"/>
        <v>Sub 19</v>
      </c>
      <c r="Y122" s="154">
        <f t="shared" si="82"/>
        <v>0</v>
      </c>
      <c r="Z122" s="154">
        <f t="shared" si="82"/>
        <v>0</v>
      </c>
      <c r="AA122" s="154">
        <f t="shared" si="82"/>
        <v>0</v>
      </c>
      <c r="AB122" s="154">
        <f t="shared" si="82"/>
        <v>0</v>
      </c>
      <c r="AC122" s="154">
        <f t="shared" si="82"/>
        <v>0</v>
      </c>
      <c r="AD122" s="154">
        <f t="shared" si="82"/>
        <v>0</v>
      </c>
      <c r="AE122" s="154">
        <f t="shared" si="82"/>
        <v>0</v>
      </c>
      <c r="AF122" s="154">
        <f t="shared" si="82"/>
        <v>0</v>
      </c>
      <c r="AG122" s="154">
        <f t="shared" si="82"/>
        <v>0</v>
      </c>
      <c r="AH122" s="154"/>
      <c r="AI122" s="155">
        <f t="shared" si="79"/>
        <v>0</v>
      </c>
      <c r="AJ122" s="156"/>
      <c r="AM122" s="24" t="str">
        <f t="shared" si="66"/>
        <v>0</v>
      </c>
      <c r="AN122" s="24" t="str">
        <f t="shared" si="67"/>
        <v>0</v>
      </c>
    </row>
    <row r="123" spans="13:40">
      <c r="M123" s="191" t="s">
        <v>133</v>
      </c>
      <c r="N123" s="11"/>
      <c r="O123" s="11"/>
      <c r="P123" s="11"/>
      <c r="Q123" s="192">
        <f t="shared" si="74"/>
        <v>0</v>
      </c>
      <c r="R123" s="193">
        <f t="shared" si="75"/>
        <v>0</v>
      </c>
      <c r="S123" s="192">
        <f t="shared" si="80"/>
        <v>0</v>
      </c>
      <c r="T123" s="198">
        <f t="shared" si="81"/>
        <v>0</v>
      </c>
      <c r="U123" s="195">
        <f t="shared" si="76"/>
        <v>0</v>
      </c>
      <c r="V123" s="196">
        <f t="shared" si="76"/>
        <v>0</v>
      </c>
      <c r="W123" s="11"/>
      <c r="X123" s="18" t="str">
        <f t="shared" si="77"/>
        <v>Sub 20</v>
      </c>
      <c r="Y123" s="154">
        <f t="shared" si="82"/>
        <v>0</v>
      </c>
      <c r="Z123" s="154">
        <f t="shared" si="82"/>
        <v>0</v>
      </c>
      <c r="AA123" s="154">
        <f t="shared" si="82"/>
        <v>0</v>
      </c>
      <c r="AB123" s="154">
        <f t="shared" si="82"/>
        <v>0</v>
      </c>
      <c r="AC123" s="154">
        <f t="shared" si="82"/>
        <v>0</v>
      </c>
      <c r="AD123" s="154">
        <f t="shared" si="82"/>
        <v>0</v>
      </c>
      <c r="AE123" s="154">
        <f t="shared" si="82"/>
        <v>0</v>
      </c>
      <c r="AF123" s="154">
        <f t="shared" si="82"/>
        <v>0</v>
      </c>
      <c r="AG123" s="154">
        <f t="shared" si="82"/>
        <v>0</v>
      </c>
      <c r="AH123" s="154"/>
      <c r="AI123" s="155">
        <f t="shared" si="79"/>
        <v>0</v>
      </c>
      <c r="AJ123" s="156"/>
      <c r="AM123" s="24" t="str">
        <f t="shared" si="66"/>
        <v>0</v>
      </c>
      <c r="AN123" s="24" t="str">
        <f t="shared" si="67"/>
        <v>0</v>
      </c>
    </row>
    <row r="124" spans="13:40" ht="13.5" thickBot="1">
      <c r="M124" s="199" t="s">
        <v>80</v>
      </c>
      <c r="N124" s="200"/>
      <c r="O124" s="200"/>
      <c r="P124" s="200"/>
      <c r="Q124" s="199"/>
      <c r="R124" s="201"/>
      <c r="S124" s="199"/>
      <c r="T124" s="202"/>
      <c r="U124" s="203">
        <f>SUM(U103:U123)</f>
        <v>0</v>
      </c>
      <c r="V124" s="204">
        <f ca="1">SUM(V103:V123)</f>
        <v>0</v>
      </c>
      <c r="W124" s="11"/>
      <c r="Y124" s="205">
        <f t="shared" ref="Y124:AG124" ca="1" si="83">SUM(Y103:Y123)</f>
        <v>0</v>
      </c>
      <c r="Z124" s="205">
        <f t="shared" ca="1" si="83"/>
        <v>0</v>
      </c>
      <c r="AA124" s="205">
        <f t="shared" ca="1" si="83"/>
        <v>0</v>
      </c>
      <c r="AB124" s="205">
        <f t="shared" ca="1" si="83"/>
        <v>0</v>
      </c>
      <c r="AC124" s="205">
        <f t="shared" ca="1" si="83"/>
        <v>0</v>
      </c>
      <c r="AD124" s="205">
        <f t="shared" ca="1" si="83"/>
        <v>0</v>
      </c>
      <c r="AE124" s="205">
        <f t="shared" ca="1" si="83"/>
        <v>0</v>
      </c>
      <c r="AF124" s="205">
        <f t="shared" ca="1" si="83"/>
        <v>0</v>
      </c>
      <c r="AG124" s="205">
        <f t="shared" ca="1" si="83"/>
        <v>0</v>
      </c>
      <c r="AH124" s="154"/>
      <c r="AI124" s="155">
        <f t="shared" ca="1" si="79"/>
        <v>0</v>
      </c>
      <c r="AJ124" s="156"/>
      <c r="AM124" s="24" t="str">
        <f t="shared" si="66"/>
        <v>1</v>
      </c>
      <c r="AN124" s="24" t="str">
        <f t="shared" ca="1" si="67"/>
        <v>0</v>
      </c>
    </row>
    <row r="125" spans="13:40" ht="13.5" thickTop="1">
      <c r="M125" s="206"/>
      <c r="N125" s="159"/>
      <c r="O125" s="159"/>
      <c r="P125" s="159"/>
      <c r="Q125" s="159"/>
      <c r="R125" s="159"/>
      <c r="S125" s="159"/>
      <c r="T125" s="159"/>
      <c r="U125" s="159"/>
      <c r="V125" s="207"/>
      <c r="W125" s="11"/>
      <c r="AM125" s="24" t="str">
        <f t="shared" si="66"/>
        <v>1</v>
      </c>
      <c r="AN125" s="24" t="str">
        <f t="shared" si="67"/>
        <v>1</v>
      </c>
    </row>
  </sheetData>
  <autoFilter ref="AM29:AN29"/>
  <mergeCells count="1">
    <mergeCell ref="C2:I2"/>
  </mergeCells>
  <phoneticPr fontId="0" type="noConversion"/>
  <conditionalFormatting sqref="M24">
    <cfRule type="cellIs" dxfId="1" priority="1" stopIfTrue="1" operator="greaterThan">
      <formula>0</formula>
    </cfRule>
  </conditionalFormatting>
  <dataValidations count="2">
    <dataValidation type="list" allowBlank="1" showInputMessage="1" showErrorMessage="1" sqref="I33:I85">
      <formula1>$I$9:$I$25</formula1>
    </dataValidation>
    <dataValidation type="list" allowBlank="1" showInputMessage="1" showErrorMessage="1" sqref="D33:D85">
      <formula1>$M$103:$M$123</formula1>
    </dataValidation>
  </dataValidations>
  <printOptions horizontalCentered="1"/>
  <pageMargins left="1" right="1" top="0.5" bottom="0.5" header="0.5" footer="0.5"/>
  <pageSetup scale="43" fitToHeight="1000" orientation="landscape" r:id="rId1"/>
  <headerFooter alignWithMargins="0"/>
  <rowBreaks count="1" manualBreakCount="1">
    <brk id="100" max="22" man="1"/>
  </rowBreaks>
  <colBreaks count="1" manualBreakCount="1">
    <brk id="22" max="81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57"/>
    <pageSetUpPr fitToPage="1"/>
  </sheetPr>
  <dimension ref="A1:AN125"/>
  <sheetViews>
    <sheetView showGridLines="0" topLeftCell="A38" zoomScale="85" zoomScaleNormal="70" zoomScaleSheetLayoutView="85" workbookViewId="0">
      <selection activeCell="F22" sqref="F22"/>
    </sheetView>
  </sheetViews>
  <sheetFormatPr defaultRowHeight="12.75" outlineLevelRow="1" outlineLevelCol="2"/>
  <cols>
    <col min="1" max="1" width="3.85546875" style="11" customWidth="1"/>
    <col min="2" max="2" width="17.7109375" style="18" customWidth="1"/>
    <col min="3" max="4" width="10.5703125" style="18" customWidth="1"/>
    <col min="5" max="5" width="3" style="18" customWidth="1"/>
    <col min="6" max="6" width="11.28515625" style="18" bestFit="1" customWidth="1"/>
    <col min="7" max="7" width="16.5703125" style="18" hidden="1" customWidth="1" outlineLevel="1"/>
    <col min="8" max="8" width="20.42578125" style="18" hidden="1" customWidth="1" outlineLevel="1"/>
    <col min="9" max="9" width="14" style="18" bestFit="1" customWidth="1" collapsed="1"/>
    <col min="10" max="10" width="16.28515625" style="18" bestFit="1" customWidth="1"/>
    <col min="11" max="11" width="12" style="18" customWidth="1"/>
    <col min="12" max="12" width="10.85546875" style="18" customWidth="1"/>
    <col min="13" max="13" width="13.42578125" style="18" bestFit="1" customWidth="1"/>
    <col min="14" max="14" width="11.140625" style="18" hidden="1" customWidth="1" outlineLevel="1"/>
    <col min="15" max="15" width="9.85546875" style="18" customWidth="1" outlineLevel="1"/>
    <col min="16" max="16" width="9.85546875" style="18" hidden="1" customWidth="1" outlineLevel="1"/>
    <col min="17" max="17" width="10.5703125" style="18" customWidth="1"/>
    <col min="18" max="18" width="10.28515625" style="18" customWidth="1"/>
    <col min="19" max="19" width="11.140625" style="18" customWidth="1"/>
    <col min="20" max="20" width="12.5703125" style="18" customWidth="1"/>
    <col min="21" max="21" width="10.42578125" style="18" customWidth="1"/>
    <col min="22" max="22" width="13.28515625" style="18" customWidth="1"/>
    <col min="23" max="23" width="2.42578125" style="18" customWidth="1"/>
    <col min="24" max="24" width="16.42578125" style="18" customWidth="1" outlineLevel="1"/>
    <col min="25" max="25" width="10.7109375" style="18" customWidth="1" outlineLevel="1"/>
    <col min="26" max="26" width="9.85546875" style="18" customWidth="1" outlineLevel="1"/>
    <col min="27" max="27" width="11.140625" style="18" customWidth="1" outlineLevel="1"/>
    <col min="28" max="29" width="11.140625" style="18" hidden="1" customWidth="1" outlineLevel="2"/>
    <col min="30" max="30" width="11.28515625" style="18" customWidth="1" outlineLevel="1" collapsed="1"/>
    <col min="31" max="31" width="10.28515625" style="18" customWidth="1" outlineLevel="1"/>
    <col min="32" max="32" width="11.140625" style="18" customWidth="1" outlineLevel="1"/>
    <col min="33" max="33" width="10.7109375" style="18" customWidth="1" outlineLevel="1"/>
    <col min="34" max="34" width="3.5703125" style="11" customWidth="1" outlineLevel="1"/>
    <col min="35" max="35" width="13.7109375" style="18" customWidth="1" outlineLevel="1"/>
    <col min="36" max="36" width="13.7109375" style="11" customWidth="1"/>
    <col min="37" max="38" width="9.140625" style="11" customWidth="1"/>
    <col min="39" max="40" width="19.85546875" style="24" bestFit="1" customWidth="1"/>
    <col min="41" max="16384" width="9.140625" style="11"/>
  </cols>
  <sheetData>
    <row r="1" spans="1:40">
      <c r="B1" s="12" t="s">
        <v>8</v>
      </c>
      <c r="C1" s="13" t="s">
        <v>111</v>
      </c>
      <c r="D1" s="14"/>
      <c r="E1" s="14"/>
      <c r="F1" s="14"/>
      <c r="G1" s="15"/>
      <c r="H1" s="15"/>
      <c r="I1" s="14"/>
      <c r="J1" s="16" t="s">
        <v>9</v>
      </c>
      <c r="K1" s="13" t="s">
        <v>113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7"/>
      <c r="AM1" s="19"/>
      <c r="AN1" s="19"/>
    </row>
    <row r="2" spans="1:40">
      <c r="B2" s="20" t="s">
        <v>10</v>
      </c>
      <c r="C2" s="208" t="s">
        <v>112</v>
      </c>
      <c r="D2" s="208"/>
      <c r="E2" s="208"/>
      <c r="F2" s="208"/>
      <c r="G2" s="208"/>
      <c r="H2" s="208"/>
      <c r="I2" s="209"/>
      <c r="J2" s="21" t="s">
        <v>11</v>
      </c>
      <c r="K2" s="22" t="s">
        <v>114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23"/>
    </row>
    <row r="3" spans="1:40" s="27" customFormat="1" ht="13.5" thickBot="1">
      <c r="A3" s="11"/>
      <c r="B3" s="25" t="s">
        <v>12</v>
      </c>
      <c r="C3" s="26" t="s">
        <v>13</v>
      </c>
      <c r="G3" s="28"/>
      <c r="H3" s="28"/>
      <c r="J3" s="29"/>
      <c r="L3" s="30"/>
      <c r="V3" s="31"/>
      <c r="AA3" s="30"/>
      <c r="AM3" s="32"/>
      <c r="AN3" s="32"/>
    </row>
    <row r="4" spans="1:40">
      <c r="B4" s="20"/>
      <c r="C4" s="11"/>
      <c r="D4" s="11"/>
      <c r="E4" s="11"/>
      <c r="F4" s="11"/>
      <c r="G4" s="33"/>
      <c r="H4" s="3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23"/>
      <c r="AG4" s="11"/>
    </row>
    <row r="5" spans="1:40" hidden="1" outlineLevel="1">
      <c r="B5" s="20"/>
      <c r="C5" s="11"/>
      <c r="D5" s="11"/>
      <c r="E5" s="11"/>
      <c r="F5" s="11"/>
      <c r="G5" s="34"/>
      <c r="H5" s="34"/>
      <c r="I5" s="35"/>
      <c r="J5" s="11"/>
      <c r="K5" s="36" t="str">
        <f t="shared" ref="K5:Q5" si="0">K28&amp;"%"</f>
        <v>B%</v>
      </c>
      <c r="L5" s="36" t="str">
        <f t="shared" si="0"/>
        <v>C%</v>
      </c>
      <c r="M5" s="36" t="str">
        <f t="shared" si="0"/>
        <v>D%</v>
      </c>
      <c r="N5" s="36" t="str">
        <f t="shared" si="0"/>
        <v>%</v>
      </c>
      <c r="O5" s="36" t="str">
        <f t="shared" si="0"/>
        <v>%</v>
      </c>
      <c r="P5" s="36" t="str">
        <f t="shared" si="0"/>
        <v>%</v>
      </c>
      <c r="Q5" s="36" t="str">
        <f t="shared" si="0"/>
        <v>E%</v>
      </c>
      <c r="R5" s="36"/>
      <c r="S5" s="36" t="str">
        <f>S28&amp;"%"</f>
        <v>G%</v>
      </c>
      <c r="T5" s="11"/>
      <c r="U5" s="11"/>
      <c r="V5" s="23"/>
      <c r="Z5" s="36"/>
      <c r="AA5" s="36"/>
      <c r="AB5" s="36"/>
      <c r="AC5" s="36"/>
      <c r="AD5" s="36"/>
      <c r="AE5" s="36"/>
      <c r="AF5" s="36"/>
      <c r="AG5" s="37"/>
      <c r="AH5" s="38"/>
    </row>
    <row r="6" spans="1:40" hidden="1" outlineLevel="1">
      <c r="B6" s="20"/>
      <c r="C6" s="11"/>
      <c r="D6" s="11"/>
      <c r="E6" s="11"/>
      <c r="F6" s="39"/>
      <c r="G6" s="40"/>
      <c r="H6" s="36"/>
      <c r="I6" s="41">
        <f t="shared" ref="I6:Q6" ca="1" si="1">COLUMN(I6)-COLUMN(OFFSET($I6,0,-1))</f>
        <v>1</v>
      </c>
      <c r="J6" s="41">
        <f t="shared" ca="1" si="1"/>
        <v>2</v>
      </c>
      <c r="K6" s="41">
        <f t="shared" ca="1" si="1"/>
        <v>3</v>
      </c>
      <c r="L6" s="41">
        <f t="shared" ca="1" si="1"/>
        <v>4</v>
      </c>
      <c r="M6" s="41">
        <f t="shared" ca="1" si="1"/>
        <v>5</v>
      </c>
      <c r="N6" s="41">
        <f t="shared" ca="1" si="1"/>
        <v>6</v>
      </c>
      <c r="O6" s="41">
        <f t="shared" ca="1" si="1"/>
        <v>7</v>
      </c>
      <c r="P6" s="41">
        <f t="shared" ca="1" si="1"/>
        <v>8</v>
      </c>
      <c r="Q6" s="41">
        <f t="shared" ca="1" si="1"/>
        <v>9</v>
      </c>
      <c r="R6" s="41"/>
      <c r="S6" s="41">
        <f ca="1">COLUMN(S6)-COLUMN(OFFSET($I6,0,-1))</f>
        <v>11</v>
      </c>
      <c r="T6" s="11"/>
      <c r="U6" s="11"/>
      <c r="V6" s="23"/>
      <c r="Y6" s="36"/>
      <c r="Z6" s="36"/>
      <c r="AA6" s="36"/>
      <c r="AB6" s="36"/>
      <c r="AC6" s="36"/>
      <c r="AD6" s="36"/>
      <c r="AE6" s="36"/>
      <c r="AF6" s="36"/>
      <c r="AG6" s="37"/>
      <c r="AH6" s="38"/>
    </row>
    <row r="7" spans="1:40" collapsed="1">
      <c r="B7" s="42"/>
      <c r="C7" s="43" t="s">
        <v>14</v>
      </c>
      <c r="D7" s="43" t="s">
        <v>15</v>
      </c>
      <c r="E7" s="43"/>
      <c r="F7" s="44"/>
      <c r="G7" s="45"/>
      <c r="H7" s="45"/>
      <c r="I7" s="46"/>
      <c r="J7" s="47"/>
      <c r="K7" s="47"/>
      <c r="L7" s="47" t="s">
        <v>115</v>
      </c>
      <c r="M7" s="47"/>
      <c r="N7" s="47"/>
      <c r="O7" s="47"/>
      <c r="P7" s="47"/>
      <c r="Q7" s="47" t="str">
        <f>$L7</f>
        <v>Contr/Govt</v>
      </c>
      <c r="R7" s="47"/>
      <c r="S7" s="48"/>
      <c r="T7" s="11"/>
      <c r="U7" s="11"/>
      <c r="V7" s="23"/>
      <c r="X7" s="49"/>
      <c r="Y7" s="45"/>
      <c r="Z7" s="45" t="str">
        <f>L7</f>
        <v>Contr/Govt</v>
      </c>
      <c r="AA7" s="45"/>
      <c r="AB7" s="45"/>
      <c r="AC7" s="45"/>
      <c r="AD7" s="45" t="str">
        <f>Q7</f>
        <v>Contr/Govt</v>
      </c>
      <c r="AE7" s="45"/>
      <c r="AF7" s="50"/>
      <c r="AG7" s="21"/>
    </row>
    <row r="8" spans="1:40" ht="29.25" customHeight="1">
      <c r="B8" s="51" t="s">
        <v>135</v>
      </c>
      <c r="C8" s="52">
        <v>40787</v>
      </c>
      <c r="D8" s="53">
        <v>41152</v>
      </c>
      <c r="E8" s="54"/>
      <c r="F8" s="55"/>
      <c r="G8" s="56" t="s">
        <v>16</v>
      </c>
      <c r="H8" s="56" t="s">
        <v>17</v>
      </c>
      <c r="I8" s="57" t="s">
        <v>18</v>
      </c>
      <c r="J8" s="56" t="s">
        <v>19</v>
      </c>
      <c r="K8" s="56" t="s">
        <v>20</v>
      </c>
      <c r="L8" s="56" t="s">
        <v>21</v>
      </c>
      <c r="M8" s="56" t="s">
        <v>22</v>
      </c>
      <c r="N8" s="56" t="s">
        <v>23</v>
      </c>
      <c r="O8" s="56" t="s">
        <v>24</v>
      </c>
      <c r="P8" s="58" t="s">
        <v>25</v>
      </c>
      <c r="Q8" s="56" t="s">
        <v>26</v>
      </c>
      <c r="R8" s="56" t="s">
        <v>27</v>
      </c>
      <c r="S8" s="59" t="s">
        <v>28</v>
      </c>
      <c r="T8" s="11"/>
      <c r="U8" s="11"/>
      <c r="V8" s="23"/>
      <c r="X8" s="60" t="s">
        <v>29</v>
      </c>
      <c r="Y8" s="56" t="str">
        <f>K8</f>
        <v>Esc. Factor</v>
      </c>
      <c r="Z8" s="56" t="str">
        <f>L8</f>
        <v>PRB</v>
      </c>
      <c r="AA8" s="56" t="str">
        <f>M8</f>
        <v>Overhead</v>
      </c>
      <c r="AB8" s="56" t="str">
        <f>N8</f>
        <v>Overtime</v>
      </c>
      <c r="AC8" s="56" t="str">
        <f>P8</f>
        <v>DBA Insurance</v>
      </c>
      <c r="AD8" s="56" t="str">
        <f>Q8</f>
        <v>G&amp;A</v>
      </c>
      <c r="AE8" s="56" t="str">
        <f>R8</f>
        <v>Cost</v>
      </c>
      <c r="AF8" s="59" t="str">
        <f>S8</f>
        <v>Profit / Fee</v>
      </c>
      <c r="AG8" s="21"/>
    </row>
    <row r="9" spans="1:40">
      <c r="B9" s="20"/>
      <c r="C9" s="11"/>
      <c r="D9" s="11"/>
      <c r="E9" s="11"/>
      <c r="F9" s="55"/>
      <c r="G9" s="61" t="s">
        <v>117</v>
      </c>
      <c r="H9" s="62" t="s">
        <v>30</v>
      </c>
      <c r="I9" s="63" t="s">
        <v>30</v>
      </c>
      <c r="J9" s="64">
        <v>3.3000000000000002E-2</v>
      </c>
      <c r="K9" s="65">
        <v>1.0817614737499996</v>
      </c>
      <c r="L9" s="66">
        <v>0.42159999999999997</v>
      </c>
      <c r="M9" s="66">
        <v>0.1401</v>
      </c>
      <c r="N9" s="67">
        <v>0</v>
      </c>
      <c r="O9" s="67">
        <v>0</v>
      </c>
      <c r="P9" s="67">
        <v>0</v>
      </c>
      <c r="Q9" s="66">
        <v>9.0300000000000005E-2</v>
      </c>
      <c r="R9" s="68"/>
      <c r="S9" s="69">
        <v>0.15</v>
      </c>
      <c r="T9" s="11"/>
      <c r="U9" s="11"/>
      <c r="V9" s="23"/>
      <c r="X9" s="70">
        <f t="shared" ref="X9:X24" si="2">IF(J9="","",J9)</f>
        <v>3.3000000000000002E-2</v>
      </c>
      <c r="Y9" s="65">
        <f t="shared" ref="Y9:Y24" si="3">IF(K9="","",K9)</f>
        <v>1.0817614737499996</v>
      </c>
      <c r="Z9" s="66">
        <f t="shared" ref="Z9:Z24" si="4">IF(L9="","",L9)</f>
        <v>0.42159999999999997</v>
      </c>
      <c r="AA9" s="66">
        <f t="shared" ref="AA9:AA24" si="5">IF(M9="","",M9)</f>
        <v>0.1401</v>
      </c>
      <c r="AB9" s="66">
        <f t="shared" ref="AB9:AB24" si="6">IF(N9="","",N9)</f>
        <v>0</v>
      </c>
      <c r="AC9" s="66">
        <f t="shared" ref="AC9:AC24" si="7">IF(P9="","",P9)</f>
        <v>0</v>
      </c>
      <c r="AD9" s="66">
        <f t="shared" ref="AD9:AD24" si="8">IF(Q9="","",Q9)</f>
        <v>9.0300000000000005E-2</v>
      </c>
      <c r="AE9" s="68"/>
      <c r="AF9" s="71">
        <f t="shared" ref="AF9:AF24" si="9">IF(S9="","",S9)</f>
        <v>0.15</v>
      </c>
      <c r="AG9" s="21"/>
    </row>
    <row r="10" spans="1:40" ht="15" customHeight="1">
      <c r="B10" s="20"/>
      <c r="C10" s="11"/>
      <c r="D10" s="11"/>
      <c r="E10" s="11"/>
      <c r="F10" s="55"/>
      <c r="G10" s="72" t="str">
        <f>G$9</f>
        <v>INTL</v>
      </c>
      <c r="H10" s="73" t="s">
        <v>31</v>
      </c>
      <c r="I10" s="74" t="s">
        <v>31</v>
      </c>
      <c r="J10" s="64">
        <v>3.3000000000000002E-2</v>
      </c>
      <c r="K10" s="65">
        <v>1.0817614737499996</v>
      </c>
      <c r="L10" s="66">
        <v>0.42159999999999997</v>
      </c>
      <c r="M10" s="66">
        <v>0</v>
      </c>
      <c r="N10" s="75">
        <v>0</v>
      </c>
      <c r="O10" s="75">
        <v>0</v>
      </c>
      <c r="P10" s="75">
        <v>0</v>
      </c>
      <c r="Q10" s="66">
        <v>9.0300000000000005E-2</v>
      </c>
      <c r="R10" s="76"/>
      <c r="S10" s="77">
        <f t="shared" ref="S10:S22" si="10">S9</f>
        <v>0.15</v>
      </c>
      <c r="T10" s="11"/>
      <c r="U10" s="11"/>
      <c r="V10" s="23"/>
      <c r="X10" s="78">
        <f t="shared" si="2"/>
        <v>3.3000000000000002E-2</v>
      </c>
      <c r="Y10" s="79">
        <f t="shared" si="3"/>
        <v>1.0817614737499996</v>
      </c>
      <c r="Z10" s="66">
        <f t="shared" si="4"/>
        <v>0.42159999999999997</v>
      </c>
      <c r="AA10" s="66">
        <f t="shared" si="5"/>
        <v>0</v>
      </c>
      <c r="AB10" s="80">
        <f t="shared" si="6"/>
        <v>0</v>
      </c>
      <c r="AC10" s="80">
        <f t="shared" si="7"/>
        <v>0</v>
      </c>
      <c r="AD10" s="66">
        <f t="shared" si="8"/>
        <v>9.0300000000000005E-2</v>
      </c>
      <c r="AE10" s="76"/>
      <c r="AF10" s="81">
        <f t="shared" si="9"/>
        <v>0.15</v>
      </c>
      <c r="AG10" s="21"/>
    </row>
    <row r="11" spans="1:40" hidden="1" outlineLevel="1">
      <c r="B11" s="20"/>
      <c r="C11" s="11"/>
      <c r="D11" s="11"/>
      <c r="E11" s="11"/>
      <c r="F11" s="55"/>
      <c r="G11" s="72" t="str">
        <f>G$9</f>
        <v>INTL</v>
      </c>
      <c r="H11" s="73" t="str">
        <f>H$9</f>
        <v>Contr</v>
      </c>
      <c r="I11" s="74" t="s">
        <v>32</v>
      </c>
      <c r="J11" s="82">
        <v>0</v>
      </c>
      <c r="K11" s="79">
        <v>1</v>
      </c>
      <c r="L11" s="66">
        <v>0.42159999999999997</v>
      </c>
      <c r="M11" s="66">
        <v>0.1401</v>
      </c>
      <c r="N11" s="67">
        <v>0</v>
      </c>
      <c r="O11" s="75">
        <v>0</v>
      </c>
      <c r="P11" s="75">
        <v>0</v>
      </c>
      <c r="Q11" s="66">
        <v>9.0300000000000005E-2</v>
      </c>
      <c r="R11" s="76"/>
      <c r="S11" s="77">
        <f t="shared" si="10"/>
        <v>0.15</v>
      </c>
      <c r="T11" s="11"/>
      <c r="U11" s="11"/>
      <c r="V11" s="23"/>
      <c r="X11" s="78">
        <f t="shared" si="2"/>
        <v>0</v>
      </c>
      <c r="Y11" s="79">
        <f t="shared" si="3"/>
        <v>1</v>
      </c>
      <c r="Z11" s="66">
        <f t="shared" si="4"/>
        <v>0.42159999999999997</v>
      </c>
      <c r="AA11" s="66">
        <f t="shared" si="5"/>
        <v>0.1401</v>
      </c>
      <c r="AB11" s="66">
        <f t="shared" si="6"/>
        <v>0</v>
      </c>
      <c r="AC11" s="80">
        <f t="shared" si="7"/>
        <v>0</v>
      </c>
      <c r="AD11" s="66">
        <f t="shared" si="8"/>
        <v>9.0300000000000005E-2</v>
      </c>
      <c r="AE11" s="76"/>
      <c r="AF11" s="81">
        <f t="shared" si="9"/>
        <v>0.15</v>
      </c>
      <c r="AG11" s="21"/>
    </row>
    <row r="12" spans="1:40" hidden="1" outlineLevel="1">
      <c r="B12" s="20"/>
      <c r="C12" s="11"/>
      <c r="D12" s="11"/>
      <c r="E12" s="11"/>
      <c r="F12" s="55"/>
      <c r="G12" s="72" t="str">
        <f>G$9</f>
        <v>INTL</v>
      </c>
      <c r="H12" s="73" t="str">
        <f>H$10</f>
        <v>Govt</v>
      </c>
      <c r="I12" s="74" t="s">
        <v>33</v>
      </c>
      <c r="J12" s="82">
        <v>0</v>
      </c>
      <c r="K12" s="79">
        <v>1</v>
      </c>
      <c r="L12" s="66">
        <v>0.42159999999999997</v>
      </c>
      <c r="M12" s="66">
        <v>0</v>
      </c>
      <c r="N12" s="75">
        <v>0</v>
      </c>
      <c r="O12" s="75">
        <v>0</v>
      </c>
      <c r="P12" s="75">
        <v>0</v>
      </c>
      <c r="Q12" s="66">
        <v>9.0300000000000005E-2</v>
      </c>
      <c r="R12" s="76"/>
      <c r="S12" s="77">
        <f t="shared" si="10"/>
        <v>0.15</v>
      </c>
      <c r="T12" s="11"/>
      <c r="U12" s="11"/>
      <c r="V12" s="23"/>
      <c r="X12" s="78">
        <f t="shared" si="2"/>
        <v>0</v>
      </c>
      <c r="Y12" s="79">
        <f t="shared" si="3"/>
        <v>1</v>
      </c>
      <c r="Z12" s="66">
        <f t="shared" si="4"/>
        <v>0.42159999999999997</v>
      </c>
      <c r="AA12" s="66">
        <f t="shared" si="5"/>
        <v>0</v>
      </c>
      <c r="AB12" s="80">
        <f t="shared" si="6"/>
        <v>0</v>
      </c>
      <c r="AC12" s="80">
        <f t="shared" si="7"/>
        <v>0</v>
      </c>
      <c r="AD12" s="66">
        <f t="shared" si="8"/>
        <v>9.0300000000000005E-2</v>
      </c>
      <c r="AE12" s="76"/>
      <c r="AF12" s="81">
        <f t="shared" si="9"/>
        <v>0.15</v>
      </c>
      <c r="AG12" s="21"/>
    </row>
    <row r="13" spans="1:40" hidden="1" outlineLevel="1">
      <c r="B13" s="20"/>
      <c r="C13" s="11"/>
      <c r="D13" s="11"/>
      <c r="E13" s="11"/>
      <c r="F13" s="55"/>
      <c r="G13" s="72" t="s">
        <v>118</v>
      </c>
      <c r="H13" s="73" t="str">
        <f>H$9</f>
        <v>Contr</v>
      </c>
      <c r="I13" s="74" t="s">
        <v>34</v>
      </c>
      <c r="J13" s="64">
        <v>3.3000000000000002E-2</v>
      </c>
      <c r="K13" s="65">
        <v>1.0817614737499996</v>
      </c>
      <c r="L13" s="66">
        <v>0.35099999999999998</v>
      </c>
      <c r="M13" s="66">
        <v>0.17249999999999999</v>
      </c>
      <c r="N13" s="67">
        <v>0</v>
      </c>
      <c r="O13" s="67">
        <v>0</v>
      </c>
      <c r="P13" s="67">
        <v>0</v>
      </c>
      <c r="Q13" s="66">
        <v>8.8800000000000004E-2</v>
      </c>
      <c r="R13" s="76"/>
      <c r="S13" s="77">
        <f t="shared" si="10"/>
        <v>0.15</v>
      </c>
      <c r="T13" s="11"/>
      <c r="U13" s="11"/>
      <c r="V13" s="23"/>
      <c r="X13" s="78">
        <f t="shared" si="2"/>
        <v>3.3000000000000002E-2</v>
      </c>
      <c r="Y13" s="79">
        <f t="shared" si="3"/>
        <v>1.0817614737499996</v>
      </c>
      <c r="Z13" s="66">
        <f t="shared" si="4"/>
        <v>0.35099999999999998</v>
      </c>
      <c r="AA13" s="66">
        <f t="shared" si="5"/>
        <v>0.17249999999999999</v>
      </c>
      <c r="AB13" s="66">
        <f t="shared" si="6"/>
        <v>0</v>
      </c>
      <c r="AC13" s="66">
        <f t="shared" si="7"/>
        <v>0</v>
      </c>
      <c r="AD13" s="66">
        <f t="shared" si="8"/>
        <v>8.8800000000000004E-2</v>
      </c>
      <c r="AE13" s="76"/>
      <c r="AF13" s="81">
        <f t="shared" si="9"/>
        <v>0.15</v>
      </c>
      <c r="AG13" s="21"/>
    </row>
    <row r="14" spans="1:40" hidden="1" outlineLevel="1">
      <c r="B14" s="20"/>
      <c r="C14" s="11"/>
      <c r="D14" s="11"/>
      <c r="E14" s="11"/>
      <c r="F14" s="55"/>
      <c r="G14" s="72" t="str">
        <f>G13</f>
        <v>ESD</v>
      </c>
      <c r="H14" s="73" t="str">
        <f>H$10</f>
        <v>Govt</v>
      </c>
      <c r="I14" s="74" t="s">
        <v>35</v>
      </c>
      <c r="J14" s="64">
        <v>3.3000000000000002E-2</v>
      </c>
      <c r="K14" s="65">
        <v>1.0817614737499996</v>
      </c>
      <c r="L14" s="66">
        <v>0.35099999999999998</v>
      </c>
      <c r="M14" s="66">
        <v>3.1E-2</v>
      </c>
      <c r="N14" s="75">
        <v>0</v>
      </c>
      <c r="O14" s="75">
        <v>0</v>
      </c>
      <c r="P14" s="75">
        <v>0</v>
      </c>
      <c r="Q14" s="66">
        <v>8.8800000000000004E-2</v>
      </c>
      <c r="R14" s="76"/>
      <c r="S14" s="77">
        <f t="shared" si="10"/>
        <v>0.15</v>
      </c>
      <c r="T14" s="11"/>
      <c r="U14" s="11"/>
      <c r="V14" s="23"/>
      <c r="X14" s="78">
        <f t="shared" si="2"/>
        <v>3.3000000000000002E-2</v>
      </c>
      <c r="Y14" s="79">
        <f t="shared" si="3"/>
        <v>1.0817614737499996</v>
      </c>
      <c r="Z14" s="66">
        <f t="shared" si="4"/>
        <v>0.35099999999999998</v>
      </c>
      <c r="AA14" s="66">
        <f t="shared" si="5"/>
        <v>3.1E-2</v>
      </c>
      <c r="AB14" s="80">
        <f t="shared" si="6"/>
        <v>0</v>
      </c>
      <c r="AC14" s="80">
        <f t="shared" si="7"/>
        <v>0</v>
      </c>
      <c r="AD14" s="66">
        <f t="shared" si="8"/>
        <v>8.8800000000000004E-2</v>
      </c>
      <c r="AE14" s="76"/>
      <c r="AF14" s="81">
        <f t="shared" si="9"/>
        <v>0.15</v>
      </c>
      <c r="AG14" s="21"/>
    </row>
    <row r="15" spans="1:40" hidden="1" outlineLevel="1">
      <c r="B15" s="20"/>
      <c r="C15" s="11"/>
      <c r="D15" s="11"/>
      <c r="E15" s="11"/>
      <c r="F15" s="55"/>
      <c r="G15" s="72" t="s">
        <v>118</v>
      </c>
      <c r="H15" s="73" t="str">
        <f>H$9</f>
        <v>Contr</v>
      </c>
      <c r="I15" s="74" t="s">
        <v>36</v>
      </c>
      <c r="J15" s="64">
        <v>3.3000000000000002E-2</v>
      </c>
      <c r="K15" s="65">
        <v>1.0817614737499996</v>
      </c>
      <c r="L15" s="66">
        <v>0.35099999999999998</v>
      </c>
      <c r="M15" s="66">
        <v>0.17249999999999999</v>
      </c>
      <c r="N15" s="67">
        <v>0</v>
      </c>
      <c r="O15" s="67">
        <v>0</v>
      </c>
      <c r="P15" s="67">
        <v>0</v>
      </c>
      <c r="Q15" s="66">
        <v>8.8800000000000004E-2</v>
      </c>
      <c r="R15" s="76"/>
      <c r="S15" s="77">
        <f t="shared" si="10"/>
        <v>0.15</v>
      </c>
      <c r="T15" s="11"/>
      <c r="U15" s="11"/>
      <c r="V15" s="23"/>
      <c r="X15" s="78">
        <f t="shared" si="2"/>
        <v>3.3000000000000002E-2</v>
      </c>
      <c r="Y15" s="79">
        <f t="shared" si="3"/>
        <v>1.0817614737499996</v>
      </c>
      <c r="Z15" s="66">
        <f t="shared" si="4"/>
        <v>0.35099999999999998</v>
      </c>
      <c r="AA15" s="66">
        <f t="shared" si="5"/>
        <v>0.17249999999999999</v>
      </c>
      <c r="AB15" s="66">
        <f t="shared" si="6"/>
        <v>0</v>
      </c>
      <c r="AC15" s="66">
        <f t="shared" si="7"/>
        <v>0</v>
      </c>
      <c r="AD15" s="66">
        <f t="shared" si="8"/>
        <v>8.8800000000000004E-2</v>
      </c>
      <c r="AE15" s="76"/>
      <c r="AF15" s="81">
        <f t="shared" si="9"/>
        <v>0.15</v>
      </c>
      <c r="AG15" s="21"/>
    </row>
    <row r="16" spans="1:40" hidden="1" outlineLevel="1">
      <c r="B16" s="20"/>
      <c r="C16" s="11"/>
      <c r="D16" s="11"/>
      <c r="E16" s="11"/>
      <c r="F16" s="55"/>
      <c r="G16" s="72" t="str">
        <f>G15</f>
        <v>ESD</v>
      </c>
      <c r="H16" s="73" t="str">
        <f>H$10</f>
        <v>Govt</v>
      </c>
      <c r="I16" s="74" t="s">
        <v>37</v>
      </c>
      <c r="J16" s="64">
        <v>3.3000000000000002E-2</v>
      </c>
      <c r="K16" s="65">
        <v>1.0817614737499996</v>
      </c>
      <c r="L16" s="66">
        <v>0.35099999999999998</v>
      </c>
      <c r="M16" s="66">
        <v>3.1E-2</v>
      </c>
      <c r="N16" s="75">
        <v>0</v>
      </c>
      <c r="O16" s="75">
        <v>0</v>
      </c>
      <c r="P16" s="75">
        <v>0</v>
      </c>
      <c r="Q16" s="66">
        <v>8.8800000000000004E-2</v>
      </c>
      <c r="R16" s="76"/>
      <c r="S16" s="77">
        <f t="shared" si="10"/>
        <v>0.15</v>
      </c>
      <c r="T16" s="11"/>
      <c r="U16" s="11"/>
      <c r="V16" s="23"/>
      <c r="X16" s="78">
        <f t="shared" si="2"/>
        <v>3.3000000000000002E-2</v>
      </c>
      <c r="Y16" s="79">
        <f t="shared" si="3"/>
        <v>1.0817614737499996</v>
      </c>
      <c r="Z16" s="66">
        <f t="shared" si="4"/>
        <v>0.35099999999999998</v>
      </c>
      <c r="AA16" s="66">
        <f t="shared" si="5"/>
        <v>3.1E-2</v>
      </c>
      <c r="AB16" s="80">
        <f t="shared" si="6"/>
        <v>0</v>
      </c>
      <c r="AC16" s="80">
        <f t="shared" si="7"/>
        <v>0</v>
      </c>
      <c r="AD16" s="66">
        <f t="shared" si="8"/>
        <v>8.8800000000000004E-2</v>
      </c>
      <c r="AE16" s="76"/>
      <c r="AF16" s="81">
        <f t="shared" si="9"/>
        <v>0.15</v>
      </c>
      <c r="AG16" s="21"/>
    </row>
    <row r="17" spans="2:40" hidden="1" outlineLevel="1">
      <c r="B17" s="20"/>
      <c r="C17" s="11"/>
      <c r="D17" s="11"/>
      <c r="E17" s="11"/>
      <c r="F17" s="55"/>
      <c r="G17" s="72" t="str">
        <f>G$9</f>
        <v>INTL</v>
      </c>
      <c r="H17" s="73" t="str">
        <f>H$9</f>
        <v>Contr</v>
      </c>
      <c r="I17" s="74" t="s">
        <v>38</v>
      </c>
      <c r="J17" s="64">
        <v>3.3000000000000002E-2</v>
      </c>
      <c r="K17" s="65">
        <v>1.0817614737499996</v>
      </c>
      <c r="L17" s="66">
        <v>0.42159999999999997</v>
      </c>
      <c r="M17" s="66">
        <v>0.1401</v>
      </c>
      <c r="N17" s="75">
        <v>0.5</v>
      </c>
      <c r="O17" s="75">
        <v>0</v>
      </c>
      <c r="P17" s="75">
        <v>0</v>
      </c>
      <c r="Q17" s="66">
        <v>9.0300000000000005E-2</v>
      </c>
      <c r="R17" s="76"/>
      <c r="S17" s="77">
        <f t="shared" si="10"/>
        <v>0.15</v>
      </c>
      <c r="T17" s="11"/>
      <c r="U17" s="11"/>
      <c r="V17" s="23"/>
      <c r="X17" s="78">
        <f t="shared" si="2"/>
        <v>3.3000000000000002E-2</v>
      </c>
      <c r="Y17" s="79">
        <f t="shared" si="3"/>
        <v>1.0817614737499996</v>
      </c>
      <c r="Z17" s="66">
        <f t="shared" si="4"/>
        <v>0.42159999999999997</v>
      </c>
      <c r="AA17" s="66">
        <f t="shared" si="5"/>
        <v>0.1401</v>
      </c>
      <c r="AB17" s="80">
        <f t="shared" si="6"/>
        <v>0.5</v>
      </c>
      <c r="AC17" s="80">
        <f t="shared" si="7"/>
        <v>0</v>
      </c>
      <c r="AD17" s="66">
        <f t="shared" si="8"/>
        <v>9.0300000000000005E-2</v>
      </c>
      <c r="AE17" s="76"/>
      <c r="AF17" s="81">
        <f t="shared" si="9"/>
        <v>0.15</v>
      </c>
      <c r="AG17" s="21"/>
    </row>
    <row r="18" spans="2:40" hidden="1" outlineLevel="1">
      <c r="B18" s="20"/>
      <c r="C18" s="11"/>
      <c r="D18" s="11"/>
      <c r="E18" s="11"/>
      <c r="F18" s="55"/>
      <c r="G18" s="72" t="str">
        <f t="shared" ref="G18:G24" si="11">G$9</f>
        <v>INTL</v>
      </c>
      <c r="H18" s="73" t="str">
        <f>H$10</f>
        <v>Govt</v>
      </c>
      <c r="I18" s="74" t="s">
        <v>39</v>
      </c>
      <c r="J18" s="64">
        <v>3.3000000000000002E-2</v>
      </c>
      <c r="K18" s="65">
        <v>1.0817614737499996</v>
      </c>
      <c r="L18" s="66">
        <v>0.42159999999999997</v>
      </c>
      <c r="M18" s="66">
        <v>0</v>
      </c>
      <c r="N18" s="75">
        <v>0.5</v>
      </c>
      <c r="O18" s="75">
        <v>0</v>
      </c>
      <c r="P18" s="75">
        <v>0</v>
      </c>
      <c r="Q18" s="66">
        <v>9.0300000000000005E-2</v>
      </c>
      <c r="R18" s="76"/>
      <c r="S18" s="77">
        <f t="shared" si="10"/>
        <v>0.15</v>
      </c>
      <c r="T18" s="11"/>
      <c r="U18" s="11"/>
      <c r="V18" s="23"/>
      <c r="X18" s="78">
        <f t="shared" si="2"/>
        <v>3.3000000000000002E-2</v>
      </c>
      <c r="Y18" s="79">
        <f t="shared" si="3"/>
        <v>1.0817614737499996</v>
      </c>
      <c r="Z18" s="66">
        <f t="shared" si="4"/>
        <v>0.42159999999999997</v>
      </c>
      <c r="AA18" s="66">
        <f t="shared" si="5"/>
        <v>0</v>
      </c>
      <c r="AB18" s="80">
        <f t="shared" si="6"/>
        <v>0.5</v>
      </c>
      <c r="AC18" s="80">
        <f t="shared" si="7"/>
        <v>0</v>
      </c>
      <c r="AD18" s="66">
        <f t="shared" si="8"/>
        <v>9.0300000000000005E-2</v>
      </c>
      <c r="AE18" s="76"/>
      <c r="AF18" s="81">
        <f t="shared" si="9"/>
        <v>0.15</v>
      </c>
      <c r="AG18" s="21"/>
    </row>
    <row r="19" spans="2:40" hidden="1" outlineLevel="1">
      <c r="B19" s="20"/>
      <c r="C19" s="11"/>
      <c r="D19" s="11"/>
      <c r="E19" s="11"/>
      <c r="F19" s="55"/>
      <c r="G19" s="72" t="str">
        <f t="shared" si="11"/>
        <v>INTL</v>
      </c>
      <c r="H19" s="73" t="str">
        <f>H$9</f>
        <v>Contr</v>
      </c>
      <c r="I19" s="74" t="s">
        <v>40</v>
      </c>
      <c r="J19" s="82">
        <v>0</v>
      </c>
      <c r="K19" s="79">
        <v>1</v>
      </c>
      <c r="L19" s="66">
        <v>0.42159999999999997</v>
      </c>
      <c r="M19" s="66">
        <v>0.1401</v>
      </c>
      <c r="N19" s="67">
        <v>0.5</v>
      </c>
      <c r="O19" s="67">
        <v>0</v>
      </c>
      <c r="P19" s="67">
        <v>0</v>
      </c>
      <c r="Q19" s="66">
        <v>9.0300000000000005E-2</v>
      </c>
      <c r="R19" s="76"/>
      <c r="S19" s="77">
        <f t="shared" si="10"/>
        <v>0.15</v>
      </c>
      <c r="T19" s="11"/>
      <c r="U19" s="11"/>
      <c r="V19" s="23"/>
      <c r="X19" s="78">
        <f t="shared" si="2"/>
        <v>0</v>
      </c>
      <c r="Y19" s="79">
        <f t="shared" si="3"/>
        <v>1</v>
      </c>
      <c r="Z19" s="66">
        <f t="shared" si="4"/>
        <v>0.42159999999999997</v>
      </c>
      <c r="AA19" s="66">
        <f t="shared" si="5"/>
        <v>0.1401</v>
      </c>
      <c r="AB19" s="66">
        <f t="shared" si="6"/>
        <v>0.5</v>
      </c>
      <c r="AC19" s="66">
        <f t="shared" si="7"/>
        <v>0</v>
      </c>
      <c r="AD19" s="66">
        <f t="shared" si="8"/>
        <v>9.0300000000000005E-2</v>
      </c>
      <c r="AE19" s="76"/>
      <c r="AF19" s="81">
        <f t="shared" si="9"/>
        <v>0.15</v>
      </c>
      <c r="AG19" s="21"/>
    </row>
    <row r="20" spans="2:40" hidden="1" outlineLevel="1">
      <c r="B20" s="20"/>
      <c r="C20" s="11"/>
      <c r="D20" s="11"/>
      <c r="E20" s="11"/>
      <c r="F20" s="55"/>
      <c r="G20" s="72" t="str">
        <f t="shared" si="11"/>
        <v>INTL</v>
      </c>
      <c r="H20" s="73" t="str">
        <f>H$10</f>
        <v>Govt</v>
      </c>
      <c r="I20" s="74" t="s">
        <v>41</v>
      </c>
      <c r="J20" s="82">
        <v>0</v>
      </c>
      <c r="K20" s="79">
        <v>1</v>
      </c>
      <c r="L20" s="66">
        <v>0.42159999999999997</v>
      </c>
      <c r="M20" s="66">
        <v>0</v>
      </c>
      <c r="N20" s="75">
        <v>0.5</v>
      </c>
      <c r="O20" s="75">
        <v>0</v>
      </c>
      <c r="P20" s="75">
        <v>0</v>
      </c>
      <c r="Q20" s="66">
        <v>9.0300000000000005E-2</v>
      </c>
      <c r="R20" s="76"/>
      <c r="S20" s="77">
        <f t="shared" si="10"/>
        <v>0.15</v>
      </c>
      <c r="T20" s="11"/>
      <c r="U20" s="11"/>
      <c r="V20" s="23"/>
      <c r="X20" s="78">
        <f t="shared" si="2"/>
        <v>0</v>
      </c>
      <c r="Y20" s="79">
        <f t="shared" si="3"/>
        <v>1</v>
      </c>
      <c r="Z20" s="66">
        <f t="shared" si="4"/>
        <v>0.42159999999999997</v>
      </c>
      <c r="AA20" s="66">
        <f t="shared" si="5"/>
        <v>0</v>
      </c>
      <c r="AB20" s="80">
        <f t="shared" si="6"/>
        <v>0.5</v>
      </c>
      <c r="AC20" s="80">
        <f t="shared" si="7"/>
        <v>0</v>
      </c>
      <c r="AD20" s="66">
        <f t="shared" si="8"/>
        <v>9.0300000000000005E-2</v>
      </c>
      <c r="AE20" s="76"/>
      <c r="AF20" s="81">
        <f t="shared" si="9"/>
        <v>0.15</v>
      </c>
      <c r="AG20" s="21"/>
    </row>
    <row r="21" spans="2:40" collapsed="1">
      <c r="B21" s="20"/>
      <c r="C21" s="11"/>
      <c r="D21" s="11"/>
      <c r="E21" s="11"/>
      <c r="F21" s="55"/>
      <c r="G21" s="61" t="str">
        <f t="shared" si="11"/>
        <v>INTL</v>
      </c>
      <c r="H21" s="62" t="s">
        <v>115</v>
      </c>
      <c r="I21" s="83" t="s">
        <v>42</v>
      </c>
      <c r="J21" s="64">
        <v>0</v>
      </c>
      <c r="K21" s="65">
        <v>1</v>
      </c>
      <c r="L21" s="66"/>
      <c r="M21" s="66">
        <v>2.9100000000000001E-2</v>
      </c>
      <c r="N21" s="67">
        <v>0</v>
      </c>
      <c r="O21" s="67">
        <v>0</v>
      </c>
      <c r="P21" s="67">
        <v>0</v>
      </c>
      <c r="Q21" s="66">
        <v>9.0300000000000005E-2</v>
      </c>
      <c r="R21" s="68"/>
      <c r="S21" s="77">
        <f t="shared" si="10"/>
        <v>0.15</v>
      </c>
      <c r="T21" s="11">
        <f>ROUND(((1+$M$21)+(($M$21)*$Q$21))*(1+$S$21),4)</f>
        <v>1.1865000000000001</v>
      </c>
      <c r="U21" s="84"/>
      <c r="V21" s="23"/>
      <c r="X21" s="85">
        <f t="shared" si="2"/>
        <v>0</v>
      </c>
      <c r="Y21" s="65">
        <f t="shared" si="3"/>
        <v>1</v>
      </c>
      <c r="Z21" s="66" t="str">
        <f t="shared" si="4"/>
        <v/>
      </c>
      <c r="AA21" s="66">
        <f t="shared" si="5"/>
        <v>2.9100000000000001E-2</v>
      </c>
      <c r="AB21" s="66">
        <f t="shared" si="6"/>
        <v>0</v>
      </c>
      <c r="AC21" s="66">
        <f t="shared" si="7"/>
        <v>0</v>
      </c>
      <c r="AD21" s="66">
        <f t="shared" si="8"/>
        <v>9.0300000000000005E-2</v>
      </c>
      <c r="AE21" s="68"/>
      <c r="AF21" s="81">
        <f t="shared" si="9"/>
        <v>0.15</v>
      </c>
      <c r="AG21" s="21"/>
    </row>
    <row r="22" spans="2:40">
      <c r="B22" s="20"/>
      <c r="C22" s="11"/>
      <c r="D22" s="11"/>
      <c r="E22" s="11"/>
      <c r="F22" s="55"/>
      <c r="G22" s="72" t="str">
        <f t="shared" si="11"/>
        <v>INTL</v>
      </c>
      <c r="H22" s="73" t="str">
        <f>H21</f>
        <v>Contr/Govt</v>
      </c>
      <c r="I22" s="86" t="s">
        <v>43</v>
      </c>
      <c r="J22" s="87">
        <v>0</v>
      </c>
      <c r="K22" s="88">
        <f>K21</f>
        <v>1</v>
      </c>
      <c r="L22" s="89"/>
      <c r="M22" s="90">
        <v>2.9100000000000001E-2</v>
      </c>
      <c r="N22" s="91">
        <v>0</v>
      </c>
      <c r="O22" s="91">
        <v>0</v>
      </c>
      <c r="P22" s="91">
        <v>0</v>
      </c>
      <c r="Q22" s="90">
        <v>9.0300000000000005E-2</v>
      </c>
      <c r="R22" s="92"/>
      <c r="S22" s="93">
        <f t="shared" si="10"/>
        <v>0.15</v>
      </c>
      <c r="T22" s="11"/>
      <c r="U22" s="11"/>
      <c r="V22" s="23"/>
      <c r="X22" s="94">
        <f t="shared" si="2"/>
        <v>0</v>
      </c>
      <c r="Y22" s="88">
        <f t="shared" si="3"/>
        <v>1</v>
      </c>
      <c r="Z22" s="89" t="str">
        <f t="shared" si="4"/>
        <v/>
      </c>
      <c r="AA22" s="90">
        <f t="shared" si="5"/>
        <v>2.9100000000000001E-2</v>
      </c>
      <c r="AB22" s="89">
        <f t="shared" si="6"/>
        <v>0</v>
      </c>
      <c r="AC22" s="89">
        <f t="shared" si="7"/>
        <v>0</v>
      </c>
      <c r="AD22" s="90">
        <f t="shared" si="8"/>
        <v>9.0300000000000005E-2</v>
      </c>
      <c r="AE22" s="92"/>
      <c r="AF22" s="95">
        <f t="shared" si="9"/>
        <v>0.15</v>
      </c>
      <c r="AG22" s="21"/>
    </row>
    <row r="23" spans="2:40">
      <c r="B23" s="20"/>
      <c r="C23" s="11"/>
      <c r="D23" s="11"/>
      <c r="E23" s="11"/>
      <c r="F23" s="55"/>
      <c r="G23" s="72" t="str">
        <f t="shared" si="11"/>
        <v>INTL</v>
      </c>
      <c r="H23" s="73" t="str">
        <f>H22</f>
        <v>Contr/Govt</v>
      </c>
      <c r="I23" s="63" t="s">
        <v>44</v>
      </c>
      <c r="J23" s="96">
        <v>0</v>
      </c>
      <c r="K23" s="97">
        <v>1</v>
      </c>
      <c r="L23" s="98"/>
      <c r="M23" s="98">
        <v>2.9100000000000001E-2</v>
      </c>
      <c r="N23" s="99">
        <v>0</v>
      </c>
      <c r="O23" s="99">
        <v>0</v>
      </c>
      <c r="P23" s="99">
        <v>0</v>
      </c>
      <c r="Q23" s="98">
        <v>9.0300000000000005E-2</v>
      </c>
      <c r="R23" s="100"/>
      <c r="S23" s="69">
        <v>0</v>
      </c>
      <c r="T23" s="11"/>
      <c r="U23" s="11"/>
      <c r="V23" s="23"/>
      <c r="X23" s="101">
        <f t="shared" si="2"/>
        <v>0</v>
      </c>
      <c r="Y23" s="97">
        <f t="shared" si="3"/>
        <v>1</v>
      </c>
      <c r="Z23" s="98" t="str">
        <f t="shared" si="4"/>
        <v/>
      </c>
      <c r="AA23" s="98">
        <f t="shared" si="5"/>
        <v>2.9100000000000001E-2</v>
      </c>
      <c r="AB23" s="98">
        <f t="shared" si="6"/>
        <v>0</v>
      </c>
      <c r="AC23" s="98">
        <f t="shared" si="7"/>
        <v>0</v>
      </c>
      <c r="AD23" s="98">
        <f t="shared" si="8"/>
        <v>9.0300000000000005E-2</v>
      </c>
      <c r="AE23" s="100"/>
      <c r="AF23" s="102">
        <f t="shared" si="9"/>
        <v>0</v>
      </c>
      <c r="AG23" s="21"/>
    </row>
    <row r="24" spans="2:40">
      <c r="B24" s="20"/>
      <c r="C24" s="11"/>
      <c r="D24" s="11"/>
      <c r="E24" s="11"/>
      <c r="F24" s="55"/>
      <c r="G24" s="103" t="str">
        <f t="shared" si="11"/>
        <v>INTL</v>
      </c>
      <c r="H24" s="104" t="str">
        <f>H23</f>
        <v>Contr/Govt</v>
      </c>
      <c r="I24" s="105" t="s">
        <v>45</v>
      </c>
      <c r="J24" s="106">
        <v>0</v>
      </c>
      <c r="K24" s="107">
        <v>1</v>
      </c>
      <c r="L24" s="108"/>
      <c r="M24" s="109">
        <f>IF(OR($G$24="MBI - FT",$G$24="MBI - PT"),M23,0)</f>
        <v>0</v>
      </c>
      <c r="N24" s="110">
        <v>0</v>
      </c>
      <c r="O24" s="110">
        <v>0</v>
      </c>
      <c r="P24" s="110">
        <v>0</v>
      </c>
      <c r="Q24" s="109">
        <v>9.0300000000000005E-2</v>
      </c>
      <c r="R24" s="111"/>
      <c r="S24" s="112">
        <v>0</v>
      </c>
      <c r="T24" s="11"/>
      <c r="U24" s="11"/>
      <c r="V24" s="23"/>
      <c r="X24" s="113">
        <f t="shared" si="2"/>
        <v>0</v>
      </c>
      <c r="Y24" s="107">
        <f t="shared" si="3"/>
        <v>1</v>
      </c>
      <c r="Z24" s="108" t="str">
        <f t="shared" si="4"/>
        <v/>
      </c>
      <c r="AA24" s="109">
        <f t="shared" si="5"/>
        <v>0</v>
      </c>
      <c r="AB24" s="108">
        <f t="shared" si="6"/>
        <v>0</v>
      </c>
      <c r="AC24" s="108">
        <f t="shared" si="7"/>
        <v>0</v>
      </c>
      <c r="AD24" s="109">
        <f t="shared" si="8"/>
        <v>9.0300000000000005E-2</v>
      </c>
      <c r="AE24" s="111"/>
      <c r="AF24" s="114">
        <f t="shared" si="9"/>
        <v>0</v>
      </c>
      <c r="AG24" s="21"/>
    </row>
    <row r="25" spans="2:40">
      <c r="B25" s="20"/>
      <c r="C25" s="11"/>
      <c r="D25" s="11"/>
      <c r="E25" s="11"/>
      <c r="F25" s="11"/>
      <c r="G25" s="115"/>
      <c r="H25" s="115"/>
      <c r="I25" s="115"/>
      <c r="J25" s="115"/>
      <c r="K25" s="115"/>
      <c r="L25" s="115"/>
      <c r="M25" s="115"/>
      <c r="N25" s="115"/>
      <c r="O25" s="116"/>
      <c r="P25" s="115"/>
      <c r="Q25" s="115"/>
      <c r="R25" s="115"/>
      <c r="S25" s="115"/>
      <c r="T25" s="11"/>
      <c r="U25" s="117"/>
      <c r="V25" s="23"/>
      <c r="Y25" s="11"/>
      <c r="Z25" s="11"/>
      <c r="AA25" s="11"/>
      <c r="AB25" s="11"/>
      <c r="AC25" s="11"/>
      <c r="AD25" s="11"/>
      <c r="AE25" s="11"/>
      <c r="AF25" s="11"/>
      <c r="AG25" s="11"/>
      <c r="AM25" s="118"/>
      <c r="AN25" s="118"/>
    </row>
    <row r="26" spans="2:40" hidden="1" outlineLevel="1">
      <c r="B26" s="20"/>
      <c r="C26" s="11"/>
      <c r="D26" s="11"/>
      <c r="E26" s="11"/>
      <c r="F26" s="11"/>
      <c r="G26" s="11"/>
      <c r="H26" s="11"/>
      <c r="I26" s="11"/>
      <c r="J26" s="119"/>
      <c r="K26" s="120" t="str">
        <f>J$28&amp;"*"&amp;K$5</f>
        <v>A*B%</v>
      </c>
      <c r="L26" s="120" t="str">
        <f>K$28&amp;"*"&amp;L$5</f>
        <v>B*C%</v>
      </c>
      <c r="M26" s="120" t="str">
        <f>"("&amp;K28&amp;"+"&amp;L$28&amp;")"&amp;"*"&amp;M$5</f>
        <v>(B+C)*D%</v>
      </c>
      <c r="N26" s="120"/>
      <c r="O26" s="120"/>
      <c r="P26" s="120"/>
      <c r="Q26" s="120" t="str">
        <f>"("&amp;K28&amp;"+"&amp;L28&amp;"+"&amp;M$28&amp;")"&amp;"*"&amp;Q$5</f>
        <v>(B+C+D)*E%</v>
      </c>
      <c r="R26" s="120" t="s">
        <v>46</v>
      </c>
      <c r="S26" s="120" t="str">
        <f>"("&amp;K28&amp;"+"&amp;L28&amp;"+"&amp;M$28&amp;"+"&amp;Q$28&amp;")"&amp;"*"&amp;S$5</f>
        <v>(B+C+D+E)*G%</v>
      </c>
      <c r="T26" s="11"/>
      <c r="U26" s="117"/>
      <c r="V26" s="23"/>
    </row>
    <row r="27" spans="2:40" ht="8.25" hidden="1" customHeight="1" outlineLevel="1">
      <c r="B27" s="20"/>
      <c r="C27" s="11"/>
      <c r="D27" s="11"/>
      <c r="E27" s="11"/>
      <c r="F27" s="11"/>
      <c r="G27" s="11"/>
      <c r="H27" s="11"/>
      <c r="I27" s="11"/>
      <c r="J27" s="121"/>
      <c r="K27" s="122"/>
      <c r="L27" s="122"/>
      <c r="M27" s="122"/>
      <c r="N27" s="122"/>
      <c r="O27" s="122"/>
      <c r="P27" s="122"/>
      <c r="Q27" s="122"/>
      <c r="R27" s="122"/>
      <c r="S27" s="122"/>
      <c r="T27" s="11"/>
      <c r="U27" s="117"/>
      <c r="V27" s="23"/>
    </row>
    <row r="28" spans="2:40" hidden="1" outlineLevel="1">
      <c r="B28" s="20"/>
      <c r="C28" s="11"/>
      <c r="D28" s="11"/>
      <c r="E28" s="11"/>
      <c r="F28" s="11"/>
      <c r="G28" s="11"/>
      <c r="H28" s="11"/>
      <c r="I28" s="11"/>
      <c r="J28" s="36" t="s">
        <v>47</v>
      </c>
      <c r="K28" s="36" t="s">
        <v>48</v>
      </c>
      <c r="L28" s="36" t="s">
        <v>49</v>
      </c>
      <c r="M28" s="36" t="s">
        <v>50</v>
      </c>
      <c r="N28" s="36"/>
      <c r="O28" s="36"/>
      <c r="P28" s="36"/>
      <c r="Q28" s="36" t="s">
        <v>51</v>
      </c>
      <c r="R28" s="36" t="s">
        <v>52</v>
      </c>
      <c r="S28" s="36" t="s">
        <v>53</v>
      </c>
      <c r="T28" s="11"/>
      <c r="U28" s="117"/>
      <c r="V28" s="23"/>
    </row>
    <row r="29" spans="2:40" collapsed="1">
      <c r="B29" s="2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3">
        <v>519.33333333333337</v>
      </c>
      <c r="P29" s="124">
        <v>0</v>
      </c>
      <c r="Q29" s="11"/>
      <c r="R29" s="125"/>
      <c r="S29" s="11"/>
      <c r="T29" s="11"/>
      <c r="U29" s="117"/>
      <c r="V29" s="23"/>
      <c r="AD29" s="126"/>
      <c r="AE29" s="126"/>
      <c r="AF29" s="126"/>
      <c r="AG29" s="126"/>
      <c r="AH29" s="43"/>
      <c r="AI29" s="126"/>
      <c r="AJ29" s="43"/>
      <c r="AM29" s="118" t="s">
        <v>54</v>
      </c>
      <c r="AN29" s="118" t="s">
        <v>55</v>
      </c>
    </row>
    <row r="30" spans="2:40" ht="26.25" thickBot="1">
      <c r="B30" s="127" t="s">
        <v>2</v>
      </c>
      <c r="C30" s="128"/>
      <c r="D30" s="128" t="s">
        <v>56</v>
      </c>
      <c r="E30" s="11"/>
      <c r="F30" s="128" t="s">
        <v>57</v>
      </c>
      <c r="G30" s="38" t="s">
        <v>58</v>
      </c>
      <c r="H30" s="38" t="s">
        <v>58</v>
      </c>
      <c r="I30" s="128" t="str">
        <f>I8</f>
        <v>Burden Code</v>
      </c>
      <c r="J30" s="43" t="s">
        <v>59</v>
      </c>
      <c r="K30" s="43" t="s">
        <v>60</v>
      </c>
      <c r="L30" s="43" t="str">
        <f t="shared" ref="L30:S30" si="12">L8</f>
        <v>PRB</v>
      </c>
      <c r="M30" s="43" t="str">
        <f t="shared" si="12"/>
        <v>Overhead</v>
      </c>
      <c r="N30" s="43" t="str">
        <f t="shared" si="12"/>
        <v>Overtime</v>
      </c>
      <c r="O30" s="43" t="str">
        <f t="shared" si="12"/>
        <v>Travel</v>
      </c>
      <c r="P30" s="129" t="str">
        <f t="shared" si="12"/>
        <v>DBA Insurance</v>
      </c>
      <c r="Q30" s="43" t="str">
        <f t="shared" si="12"/>
        <v>G&amp;A</v>
      </c>
      <c r="R30" s="43" t="str">
        <f t="shared" si="12"/>
        <v>Cost</v>
      </c>
      <c r="S30" s="43" t="str">
        <f t="shared" si="12"/>
        <v>Profit / Fee</v>
      </c>
      <c r="T30" s="129" t="s">
        <v>61</v>
      </c>
      <c r="U30" s="43" t="s">
        <v>62</v>
      </c>
      <c r="V30" s="130" t="s">
        <v>63</v>
      </c>
      <c r="W30" s="131"/>
      <c r="Y30" s="126" t="s">
        <v>64</v>
      </c>
      <c r="Z30" s="126" t="str">
        <f>L30</f>
        <v>PRB</v>
      </c>
      <c r="AA30" s="126" t="str">
        <f>M30</f>
        <v>Overhead</v>
      </c>
      <c r="AB30" s="126" t="str">
        <f>N30</f>
        <v>Overtime</v>
      </c>
      <c r="AC30" s="126" t="str">
        <f>P30</f>
        <v>DBA Insurance</v>
      </c>
      <c r="AD30" s="126" t="str">
        <f>Q30</f>
        <v>G&amp;A</v>
      </c>
      <c r="AE30" s="126" t="s">
        <v>27</v>
      </c>
      <c r="AF30" s="126" t="str">
        <f>S30</f>
        <v>Profit / Fee</v>
      </c>
      <c r="AG30" s="126" t="s">
        <v>65</v>
      </c>
      <c r="AH30" s="43"/>
      <c r="AI30" s="126" t="s">
        <v>66</v>
      </c>
      <c r="AJ30" s="43"/>
      <c r="AM30" s="24">
        <v>1</v>
      </c>
      <c r="AN30" s="24">
        <v>1</v>
      </c>
    </row>
    <row r="31" spans="2:40" s="140" customFormat="1" ht="16.5" thickBot="1">
      <c r="B31" s="132" t="s">
        <v>64</v>
      </c>
      <c r="C31" s="133"/>
      <c r="D31" s="133"/>
      <c r="E31" s="134"/>
      <c r="F31" s="133"/>
      <c r="G31" s="135"/>
      <c r="H31" s="135"/>
      <c r="I31" s="133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7"/>
      <c r="W31" s="136"/>
      <c r="X31" s="134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9"/>
      <c r="AM31" s="24">
        <v>1</v>
      </c>
      <c r="AN31" s="24">
        <v>1</v>
      </c>
    </row>
    <row r="32" spans="2:40" s="33" customFormat="1" ht="15.75">
      <c r="B32" s="141" t="s">
        <v>5</v>
      </c>
      <c r="C32" s="142"/>
      <c r="D32" s="142"/>
      <c r="F32" s="142"/>
      <c r="G32" s="38"/>
      <c r="H32" s="38"/>
      <c r="I32" s="142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4"/>
      <c r="W32" s="143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M32" s="24"/>
      <c r="AN32" s="24"/>
    </row>
    <row r="33" spans="1:40">
      <c r="A33" s="11">
        <v>1</v>
      </c>
      <c r="B33" s="146" t="s">
        <v>86</v>
      </c>
      <c r="C33" s="11"/>
      <c r="D33" s="147" t="s">
        <v>3</v>
      </c>
      <c r="E33" s="11"/>
      <c r="F33" s="148" t="s">
        <v>154</v>
      </c>
      <c r="G33" s="149" t="str">
        <f t="shared" ref="G33:G54" si="13">D33&amp;A33&amp;F33&amp;I33</f>
        <v>ManTech1PROJ-3-A-12Govt</v>
      </c>
      <c r="H33" s="149"/>
      <c r="I33" s="147" t="s">
        <v>31</v>
      </c>
      <c r="J33" s="84">
        <v>350.16</v>
      </c>
      <c r="K33" s="84">
        <f t="shared" ref="K33:K54" ca="1" si="14">ROUND($J33*(VLOOKUP($I33,$I$9:$S$24,K$6,FALSE)),2)</f>
        <v>378.79</v>
      </c>
      <c r="L33" s="84">
        <f t="shared" ref="L33:L54" ca="1" si="15">$K33*(VLOOKUP($I33,$I$9:$S$24,L$6,FALSE))</f>
        <v>159.69786400000001</v>
      </c>
      <c r="M33" s="84">
        <f t="shared" ref="M33:M54" ca="1" si="16">($K33+$L33)*(VLOOKUP($I33,$I$9:$S$24,M$6,FALSE))</f>
        <v>0</v>
      </c>
      <c r="N33" s="84">
        <f t="shared" ref="N33:N54" ca="1" si="17">$K33*(VLOOKUP($I33,$I$9:$S$24,N$6,FALSE))</f>
        <v>0</v>
      </c>
      <c r="O33" s="150">
        <f t="shared" ref="O33:O54" si="18">IF(J33=0,"",IF(D33="ManTech",$O$29,0))</f>
        <v>519.33333333333337</v>
      </c>
      <c r="P33" s="84">
        <f t="shared" ref="P33:P54" ca="1" si="19">$K33*($P$29/100)</f>
        <v>0</v>
      </c>
      <c r="Q33" s="84">
        <f t="shared" ref="Q33:Q54" ca="1" si="20">IF($D33="ManTech",(SUM($K33:$P33)*(VLOOKUP($I33,$I$9:$S$24,Q$6,FALSE))),(IF(M33=0,((SUM(K33,N33:P33))*(VLOOKUP($I33,$I$9:$S$24,Q$6,FALSE))),(SUM($M33:$P33)*(VLOOKUP($I33,$I$9:$S$24,Q$6,FALSE))))))</f>
        <v>95.521254119200009</v>
      </c>
      <c r="R33" s="84">
        <f t="shared" ref="R33:R54" ca="1" si="21">SUM(K33:Q33)</f>
        <v>1153.3424514525334</v>
      </c>
      <c r="S33" s="84">
        <f t="shared" ref="S33:S54" ca="1" si="22">(R33*(VLOOKUP($I33,$I$9:$S$24,S$6,FALSE)))</f>
        <v>173.00136771788002</v>
      </c>
      <c r="T33" s="84">
        <f t="shared" ref="T33:T54" ca="1" si="23">ROUND(SUM(R33:S33),2)</f>
        <v>1326.34</v>
      </c>
      <c r="U33" s="151">
        <v>0</v>
      </c>
      <c r="V33" s="152">
        <f t="shared" ref="V33:V54" ca="1" si="24">$T33*$U33</f>
        <v>0</v>
      </c>
      <c r="Y33" s="153">
        <f t="shared" ref="Y33:Y54" ca="1" si="25">K33*$U33</f>
        <v>0</v>
      </c>
      <c r="Z33" s="153">
        <f t="shared" ref="Z33:Z54" ca="1" si="26">L33*$U33</f>
        <v>0</v>
      </c>
      <c r="AA33" s="153">
        <f t="shared" ref="AA33:AA54" ca="1" si="27">M33*$U33</f>
        <v>0</v>
      </c>
      <c r="AB33" s="153">
        <f t="shared" ref="AB33:AB54" ca="1" si="28">N33*$U33</f>
        <v>0</v>
      </c>
      <c r="AC33" s="153">
        <f t="shared" ref="AC33:AC54" ca="1" si="29">P33*$U33</f>
        <v>0</v>
      </c>
      <c r="AD33" s="153">
        <f t="shared" ref="AD33:AD54" ca="1" si="30">Q33*$U33</f>
        <v>0</v>
      </c>
      <c r="AE33" s="153">
        <f t="shared" ref="AE33:AE54" ca="1" si="31">SUM(Y33:AD33)</f>
        <v>0</v>
      </c>
      <c r="AF33" s="153">
        <f t="shared" ref="AF33:AF54" ca="1" si="32">S33*$U33</f>
        <v>0</v>
      </c>
      <c r="AG33" s="153">
        <f t="shared" ref="AG33:AG54" ca="1" si="33">SUM(AE33:AF33)</f>
        <v>0</v>
      </c>
      <c r="AH33" s="154"/>
      <c r="AI33" s="155">
        <f t="shared" ref="AI33:AI54" ca="1" si="34">AG33-V33</f>
        <v>0</v>
      </c>
      <c r="AJ33" s="156"/>
      <c r="AM33" s="24" t="str">
        <f t="shared" ref="AM33:AM54" ca="1" si="35">IF((OR((T33=""),(T33&gt;0))),"1","0")</f>
        <v>1</v>
      </c>
      <c r="AN33" s="24" t="str">
        <f t="shared" ref="AN33:AN54" ca="1" si="36">IF((OR((V33=""),(V33&gt;0))),"1","0")</f>
        <v>0</v>
      </c>
    </row>
    <row r="34" spans="1:40">
      <c r="A34" s="11">
        <f t="shared" ref="A34:A54" si="37">A33+1</f>
        <v>2</v>
      </c>
      <c r="B34" s="146" t="s">
        <v>87</v>
      </c>
      <c r="C34" s="11"/>
      <c r="D34" s="147" t="s">
        <v>3</v>
      </c>
      <c r="E34" s="11"/>
      <c r="F34" s="148" t="s">
        <v>155</v>
      </c>
      <c r="G34" s="149" t="str">
        <f t="shared" si="13"/>
        <v>ManTech2PROJ-3-A-11Govt</v>
      </c>
      <c r="H34" s="149"/>
      <c r="I34" s="147" t="s">
        <v>31</v>
      </c>
      <c r="J34" s="84">
        <v>313.76</v>
      </c>
      <c r="K34" s="84">
        <f t="shared" ca="1" si="14"/>
        <v>339.41</v>
      </c>
      <c r="L34" s="84">
        <f t="shared" ca="1" si="15"/>
        <v>143.09525600000001</v>
      </c>
      <c r="M34" s="84">
        <f t="shared" ca="1" si="16"/>
        <v>0</v>
      </c>
      <c r="N34" s="84">
        <f t="shared" ca="1" si="17"/>
        <v>0</v>
      </c>
      <c r="O34" s="150">
        <f t="shared" si="18"/>
        <v>519.33333333333337</v>
      </c>
      <c r="P34" s="84">
        <f t="shared" ca="1" si="19"/>
        <v>0</v>
      </c>
      <c r="Q34" s="84">
        <f t="shared" ca="1" si="20"/>
        <v>90.466024616800013</v>
      </c>
      <c r="R34" s="84">
        <f t="shared" ca="1" si="21"/>
        <v>1092.3046139501334</v>
      </c>
      <c r="S34" s="84">
        <f t="shared" ca="1" si="22"/>
        <v>163.84569209252001</v>
      </c>
      <c r="T34" s="84">
        <f t="shared" ca="1" si="23"/>
        <v>1256.1500000000001</v>
      </c>
      <c r="U34" s="151">
        <v>0</v>
      </c>
      <c r="V34" s="152">
        <f t="shared" ca="1" si="24"/>
        <v>0</v>
      </c>
      <c r="Y34" s="153">
        <f t="shared" ca="1" si="25"/>
        <v>0</v>
      </c>
      <c r="Z34" s="153">
        <f t="shared" ca="1" si="26"/>
        <v>0</v>
      </c>
      <c r="AA34" s="153">
        <f t="shared" ca="1" si="27"/>
        <v>0</v>
      </c>
      <c r="AB34" s="153">
        <f t="shared" ca="1" si="28"/>
        <v>0</v>
      </c>
      <c r="AC34" s="153">
        <f t="shared" ca="1" si="29"/>
        <v>0</v>
      </c>
      <c r="AD34" s="153">
        <f t="shared" ca="1" si="30"/>
        <v>0</v>
      </c>
      <c r="AE34" s="153">
        <f t="shared" ca="1" si="31"/>
        <v>0</v>
      </c>
      <c r="AF34" s="153">
        <f t="shared" ca="1" si="32"/>
        <v>0</v>
      </c>
      <c r="AG34" s="153">
        <f t="shared" ca="1" si="33"/>
        <v>0</v>
      </c>
      <c r="AH34" s="154"/>
      <c r="AI34" s="155">
        <f t="shared" ca="1" si="34"/>
        <v>0</v>
      </c>
      <c r="AJ34" s="156"/>
      <c r="AM34" s="24" t="str">
        <f t="shared" ca="1" si="35"/>
        <v>1</v>
      </c>
      <c r="AN34" s="24" t="str">
        <f t="shared" ca="1" si="36"/>
        <v>0</v>
      </c>
    </row>
    <row r="35" spans="1:40">
      <c r="A35" s="11">
        <f t="shared" si="37"/>
        <v>3</v>
      </c>
      <c r="B35" s="146" t="s">
        <v>88</v>
      </c>
      <c r="C35" s="11"/>
      <c r="D35" s="147" t="s">
        <v>3</v>
      </c>
      <c r="E35" s="11"/>
      <c r="F35" s="148" t="s">
        <v>156</v>
      </c>
      <c r="G35" s="149" t="str">
        <f t="shared" si="13"/>
        <v>ManTech3PROJ-3-A-08Govt</v>
      </c>
      <c r="H35" s="149"/>
      <c r="I35" s="147" t="s">
        <v>31</v>
      </c>
      <c r="J35" s="84">
        <v>198.16</v>
      </c>
      <c r="K35" s="84">
        <f t="shared" ca="1" si="14"/>
        <v>214.36</v>
      </c>
      <c r="L35" s="84">
        <f t="shared" ca="1" si="15"/>
        <v>90.374176000000006</v>
      </c>
      <c r="M35" s="84">
        <f t="shared" ca="1" si="16"/>
        <v>0</v>
      </c>
      <c r="N35" s="84">
        <f t="shared" ca="1" si="17"/>
        <v>0</v>
      </c>
      <c r="O35" s="150">
        <f t="shared" si="18"/>
        <v>519.33333333333337</v>
      </c>
      <c r="P35" s="84">
        <f t="shared" ca="1" si="19"/>
        <v>0</v>
      </c>
      <c r="Q35" s="84">
        <f t="shared" ca="1" si="20"/>
        <v>74.41329609280001</v>
      </c>
      <c r="R35" s="84">
        <f t="shared" ca="1" si="21"/>
        <v>898.48080542613343</v>
      </c>
      <c r="S35" s="84">
        <f t="shared" ca="1" si="22"/>
        <v>134.77212081392</v>
      </c>
      <c r="T35" s="84">
        <f t="shared" ca="1" si="23"/>
        <v>1033.25</v>
      </c>
      <c r="U35" s="151">
        <v>0</v>
      </c>
      <c r="V35" s="152">
        <f t="shared" ca="1" si="24"/>
        <v>0</v>
      </c>
      <c r="Y35" s="153">
        <f t="shared" ca="1" si="25"/>
        <v>0</v>
      </c>
      <c r="Z35" s="153">
        <f t="shared" ca="1" si="26"/>
        <v>0</v>
      </c>
      <c r="AA35" s="153">
        <f t="shared" ca="1" si="27"/>
        <v>0</v>
      </c>
      <c r="AB35" s="153">
        <f t="shared" ca="1" si="28"/>
        <v>0</v>
      </c>
      <c r="AC35" s="153">
        <f t="shared" ca="1" si="29"/>
        <v>0</v>
      </c>
      <c r="AD35" s="153">
        <f t="shared" ca="1" si="30"/>
        <v>0</v>
      </c>
      <c r="AE35" s="153">
        <f t="shared" ca="1" si="31"/>
        <v>0</v>
      </c>
      <c r="AF35" s="153">
        <f t="shared" ca="1" si="32"/>
        <v>0</v>
      </c>
      <c r="AG35" s="153">
        <f t="shared" ca="1" si="33"/>
        <v>0</v>
      </c>
      <c r="AH35" s="154"/>
      <c r="AI35" s="155">
        <f t="shared" ca="1" si="34"/>
        <v>0</v>
      </c>
      <c r="AJ35" s="156"/>
      <c r="AM35" s="24" t="str">
        <f t="shared" ca="1" si="35"/>
        <v>1</v>
      </c>
      <c r="AN35" s="24" t="str">
        <f t="shared" ca="1" si="36"/>
        <v>0</v>
      </c>
    </row>
    <row r="36" spans="1:40">
      <c r="A36" s="11">
        <f t="shared" si="37"/>
        <v>4</v>
      </c>
      <c r="B36" s="146" t="s">
        <v>89</v>
      </c>
      <c r="C36" s="11"/>
      <c r="D36" s="147" t="s">
        <v>3</v>
      </c>
      <c r="E36" s="11"/>
      <c r="F36" s="148" t="s">
        <v>157</v>
      </c>
      <c r="G36" s="149" t="str">
        <f t="shared" si="13"/>
        <v>ManTech4PROJ-3-A-06Govt</v>
      </c>
      <c r="H36" s="149"/>
      <c r="I36" s="147" t="s">
        <v>31</v>
      </c>
      <c r="J36" s="84">
        <v>129.44</v>
      </c>
      <c r="K36" s="84">
        <f t="shared" ca="1" si="14"/>
        <v>140.02000000000001</v>
      </c>
      <c r="L36" s="84">
        <f t="shared" ca="1" si="15"/>
        <v>59.032432</v>
      </c>
      <c r="M36" s="84">
        <f t="shared" ca="1" si="16"/>
        <v>0</v>
      </c>
      <c r="N36" s="84">
        <f t="shared" ca="1" si="17"/>
        <v>0</v>
      </c>
      <c r="O36" s="150">
        <f t="shared" si="18"/>
        <v>519.33333333333337</v>
      </c>
      <c r="P36" s="84">
        <f t="shared" ca="1" si="19"/>
        <v>0</v>
      </c>
      <c r="Q36" s="84">
        <f t="shared" ca="1" si="20"/>
        <v>64.870234609600018</v>
      </c>
      <c r="R36" s="84">
        <f t="shared" ca="1" si="21"/>
        <v>783.2559999429335</v>
      </c>
      <c r="S36" s="84">
        <f t="shared" ca="1" si="22"/>
        <v>117.48839999144002</v>
      </c>
      <c r="T36" s="84">
        <f t="shared" ca="1" si="23"/>
        <v>900.74</v>
      </c>
      <c r="U36" s="151">
        <v>0</v>
      </c>
      <c r="V36" s="152">
        <f t="shared" ca="1" si="24"/>
        <v>0</v>
      </c>
      <c r="Y36" s="153">
        <f t="shared" ca="1" si="25"/>
        <v>0</v>
      </c>
      <c r="Z36" s="153">
        <f t="shared" ca="1" si="26"/>
        <v>0</v>
      </c>
      <c r="AA36" s="153">
        <f t="shared" ca="1" si="27"/>
        <v>0</v>
      </c>
      <c r="AB36" s="153">
        <f t="shared" ca="1" si="28"/>
        <v>0</v>
      </c>
      <c r="AC36" s="153">
        <f t="shared" ca="1" si="29"/>
        <v>0</v>
      </c>
      <c r="AD36" s="153">
        <f t="shared" ca="1" si="30"/>
        <v>0</v>
      </c>
      <c r="AE36" s="153">
        <f t="shared" ca="1" si="31"/>
        <v>0</v>
      </c>
      <c r="AF36" s="153">
        <f t="shared" ca="1" si="32"/>
        <v>0</v>
      </c>
      <c r="AG36" s="153">
        <f t="shared" ca="1" si="33"/>
        <v>0</v>
      </c>
      <c r="AH36" s="154"/>
      <c r="AI36" s="155">
        <f t="shared" ca="1" si="34"/>
        <v>0</v>
      </c>
      <c r="AJ36" s="156"/>
      <c r="AM36" s="24" t="str">
        <f t="shared" ca="1" si="35"/>
        <v>1</v>
      </c>
      <c r="AN36" s="24" t="str">
        <f t="shared" ca="1" si="36"/>
        <v>0</v>
      </c>
    </row>
    <row r="37" spans="1:40">
      <c r="A37" s="11">
        <f t="shared" si="37"/>
        <v>5</v>
      </c>
      <c r="B37" s="146" t="s">
        <v>90</v>
      </c>
      <c r="C37" s="11"/>
      <c r="D37" s="147" t="s">
        <v>3</v>
      </c>
      <c r="E37" s="11"/>
      <c r="F37" s="148" t="s">
        <v>158</v>
      </c>
      <c r="G37" s="149" t="str">
        <f t="shared" si="13"/>
        <v>ManTech5ADSV-3-A-11Govt</v>
      </c>
      <c r="H37" s="149"/>
      <c r="I37" s="147" t="s">
        <v>31</v>
      </c>
      <c r="J37" s="84">
        <v>0</v>
      </c>
      <c r="K37" s="84">
        <f t="shared" ca="1" si="14"/>
        <v>0</v>
      </c>
      <c r="L37" s="84">
        <f t="shared" ca="1" si="15"/>
        <v>0</v>
      </c>
      <c r="M37" s="84">
        <f t="shared" ca="1" si="16"/>
        <v>0</v>
      </c>
      <c r="N37" s="84">
        <f t="shared" ca="1" si="17"/>
        <v>0</v>
      </c>
      <c r="O37" s="150" t="str">
        <f t="shared" si="18"/>
        <v/>
      </c>
      <c r="P37" s="84">
        <f t="shared" ca="1" si="19"/>
        <v>0</v>
      </c>
      <c r="Q37" s="84">
        <f t="shared" ca="1" si="20"/>
        <v>0</v>
      </c>
      <c r="R37" s="84">
        <f t="shared" ca="1" si="21"/>
        <v>0</v>
      </c>
      <c r="S37" s="84">
        <f t="shared" ca="1" si="22"/>
        <v>0</v>
      </c>
      <c r="T37" s="84">
        <f t="shared" ca="1" si="23"/>
        <v>0</v>
      </c>
      <c r="U37" s="151">
        <v>0</v>
      </c>
      <c r="V37" s="152">
        <f t="shared" ca="1" si="24"/>
        <v>0</v>
      </c>
      <c r="Y37" s="153">
        <f t="shared" ca="1" si="25"/>
        <v>0</v>
      </c>
      <c r="Z37" s="153">
        <f t="shared" ca="1" si="26"/>
        <v>0</v>
      </c>
      <c r="AA37" s="153">
        <f t="shared" ca="1" si="27"/>
        <v>0</v>
      </c>
      <c r="AB37" s="153">
        <f t="shared" ca="1" si="28"/>
        <v>0</v>
      </c>
      <c r="AC37" s="153">
        <f t="shared" ca="1" si="29"/>
        <v>0</v>
      </c>
      <c r="AD37" s="153">
        <f t="shared" ca="1" si="30"/>
        <v>0</v>
      </c>
      <c r="AE37" s="153">
        <f t="shared" ca="1" si="31"/>
        <v>0</v>
      </c>
      <c r="AF37" s="153">
        <f t="shared" ca="1" si="32"/>
        <v>0</v>
      </c>
      <c r="AG37" s="153">
        <f t="shared" ca="1" si="33"/>
        <v>0</v>
      </c>
      <c r="AH37" s="154"/>
      <c r="AI37" s="155">
        <f t="shared" ca="1" si="34"/>
        <v>0</v>
      </c>
      <c r="AJ37" s="156"/>
      <c r="AM37" s="24" t="str">
        <f t="shared" ca="1" si="35"/>
        <v>0</v>
      </c>
      <c r="AN37" s="24" t="str">
        <f t="shared" ca="1" si="36"/>
        <v>0</v>
      </c>
    </row>
    <row r="38" spans="1:40">
      <c r="A38" s="11">
        <f t="shared" si="37"/>
        <v>6</v>
      </c>
      <c r="B38" s="146" t="s">
        <v>91</v>
      </c>
      <c r="C38" s="11"/>
      <c r="D38" s="147" t="s">
        <v>3</v>
      </c>
      <c r="E38" s="11"/>
      <c r="F38" s="148" t="s">
        <v>137</v>
      </c>
      <c r="G38" s="149" t="str">
        <f t="shared" si="13"/>
        <v>ManTech6ADSV-3-A-08Govt</v>
      </c>
      <c r="H38" s="149"/>
      <c r="I38" s="147" t="s">
        <v>31</v>
      </c>
      <c r="J38" s="84">
        <v>198.32</v>
      </c>
      <c r="K38" s="84">
        <f t="shared" ca="1" si="14"/>
        <v>214.53</v>
      </c>
      <c r="L38" s="84">
        <f t="shared" ca="1" si="15"/>
        <v>90.445847999999998</v>
      </c>
      <c r="M38" s="84">
        <f t="shared" ca="1" si="16"/>
        <v>0</v>
      </c>
      <c r="N38" s="84">
        <f t="shared" ca="1" si="17"/>
        <v>0</v>
      </c>
      <c r="O38" s="150">
        <f t="shared" si="18"/>
        <v>519.33333333333337</v>
      </c>
      <c r="P38" s="84">
        <f t="shared" ca="1" si="19"/>
        <v>0</v>
      </c>
      <c r="Q38" s="84">
        <f t="shared" ca="1" si="20"/>
        <v>74.435119074400006</v>
      </c>
      <c r="R38" s="84">
        <f t="shared" ca="1" si="21"/>
        <v>898.74430040773336</v>
      </c>
      <c r="S38" s="84">
        <f t="shared" ca="1" si="22"/>
        <v>134.81164506115999</v>
      </c>
      <c r="T38" s="84">
        <f t="shared" ca="1" si="23"/>
        <v>1033.56</v>
      </c>
      <c r="U38" s="151">
        <v>0</v>
      </c>
      <c r="V38" s="152">
        <f t="shared" ca="1" si="24"/>
        <v>0</v>
      </c>
      <c r="Y38" s="153">
        <f t="shared" ca="1" si="25"/>
        <v>0</v>
      </c>
      <c r="Z38" s="153">
        <f t="shared" ca="1" si="26"/>
        <v>0</v>
      </c>
      <c r="AA38" s="153">
        <f t="shared" ca="1" si="27"/>
        <v>0</v>
      </c>
      <c r="AB38" s="153">
        <f t="shared" ca="1" si="28"/>
        <v>0</v>
      </c>
      <c r="AC38" s="153">
        <f t="shared" ca="1" si="29"/>
        <v>0</v>
      </c>
      <c r="AD38" s="153">
        <f t="shared" ca="1" si="30"/>
        <v>0</v>
      </c>
      <c r="AE38" s="153">
        <f t="shared" ca="1" si="31"/>
        <v>0</v>
      </c>
      <c r="AF38" s="153">
        <f t="shared" ca="1" si="32"/>
        <v>0</v>
      </c>
      <c r="AG38" s="153">
        <f t="shared" ca="1" si="33"/>
        <v>0</v>
      </c>
      <c r="AH38" s="154"/>
      <c r="AI38" s="155">
        <f t="shared" ca="1" si="34"/>
        <v>0</v>
      </c>
      <c r="AJ38" s="156"/>
      <c r="AM38" s="24" t="str">
        <f t="shared" ca="1" si="35"/>
        <v>1</v>
      </c>
      <c r="AN38" s="24" t="str">
        <f t="shared" ca="1" si="36"/>
        <v>0</v>
      </c>
    </row>
    <row r="39" spans="1:40">
      <c r="A39" s="11">
        <f t="shared" si="37"/>
        <v>7</v>
      </c>
      <c r="B39" s="146" t="s">
        <v>92</v>
      </c>
      <c r="C39" s="11"/>
      <c r="D39" s="147" t="s">
        <v>3</v>
      </c>
      <c r="E39" s="11"/>
      <c r="F39" s="148" t="s">
        <v>159</v>
      </c>
      <c r="G39" s="149" t="str">
        <f t="shared" si="13"/>
        <v>ManTech7LOGS-3-A-11Govt</v>
      </c>
      <c r="H39" s="149"/>
      <c r="I39" s="147" t="s">
        <v>31</v>
      </c>
      <c r="J39" s="84">
        <v>285.83999999999997</v>
      </c>
      <c r="K39" s="84">
        <f t="shared" ca="1" si="14"/>
        <v>309.20999999999998</v>
      </c>
      <c r="L39" s="84">
        <f t="shared" ca="1" si="15"/>
        <v>130.36293599999999</v>
      </c>
      <c r="M39" s="84">
        <f t="shared" ca="1" si="16"/>
        <v>0</v>
      </c>
      <c r="N39" s="84">
        <f t="shared" ca="1" si="17"/>
        <v>0</v>
      </c>
      <c r="O39" s="150">
        <f t="shared" si="18"/>
        <v>519.33333333333337</v>
      </c>
      <c r="P39" s="84">
        <f t="shared" ca="1" si="19"/>
        <v>0</v>
      </c>
      <c r="Q39" s="84">
        <f t="shared" ca="1" si="20"/>
        <v>86.589236120799995</v>
      </c>
      <c r="R39" s="84">
        <f t="shared" ca="1" si="21"/>
        <v>1045.4955054541333</v>
      </c>
      <c r="S39" s="84">
        <f t="shared" ca="1" si="22"/>
        <v>156.82432581812</v>
      </c>
      <c r="T39" s="84">
        <f t="shared" ca="1" si="23"/>
        <v>1202.32</v>
      </c>
      <c r="U39" s="151">
        <v>0</v>
      </c>
      <c r="V39" s="152">
        <f t="shared" ca="1" si="24"/>
        <v>0</v>
      </c>
      <c r="Y39" s="153">
        <f t="shared" ca="1" si="25"/>
        <v>0</v>
      </c>
      <c r="Z39" s="153">
        <f t="shared" ca="1" si="26"/>
        <v>0</v>
      </c>
      <c r="AA39" s="153">
        <f t="shared" ca="1" si="27"/>
        <v>0</v>
      </c>
      <c r="AB39" s="153">
        <f t="shared" ca="1" si="28"/>
        <v>0</v>
      </c>
      <c r="AC39" s="153">
        <f t="shared" ca="1" si="29"/>
        <v>0</v>
      </c>
      <c r="AD39" s="153">
        <f t="shared" ca="1" si="30"/>
        <v>0</v>
      </c>
      <c r="AE39" s="153">
        <f t="shared" ca="1" si="31"/>
        <v>0</v>
      </c>
      <c r="AF39" s="153">
        <f t="shared" ca="1" si="32"/>
        <v>0</v>
      </c>
      <c r="AG39" s="153">
        <f t="shared" ca="1" si="33"/>
        <v>0</v>
      </c>
      <c r="AH39" s="154"/>
      <c r="AI39" s="155">
        <f t="shared" ca="1" si="34"/>
        <v>0</v>
      </c>
      <c r="AJ39" s="156"/>
      <c r="AM39" s="24" t="str">
        <f t="shared" ca="1" si="35"/>
        <v>1</v>
      </c>
      <c r="AN39" s="24" t="str">
        <f t="shared" ca="1" si="36"/>
        <v>0</v>
      </c>
    </row>
    <row r="40" spans="1:40">
      <c r="A40" s="11">
        <f t="shared" si="37"/>
        <v>8</v>
      </c>
      <c r="B40" s="146" t="s">
        <v>93</v>
      </c>
      <c r="C40" s="11"/>
      <c r="D40" s="147" t="s">
        <v>3</v>
      </c>
      <c r="E40" s="11"/>
      <c r="F40" s="148" t="s">
        <v>160</v>
      </c>
      <c r="G40" s="149" t="str">
        <f t="shared" si="13"/>
        <v>ManTech8LOGS-3-A-08Govt</v>
      </c>
      <c r="H40" s="149"/>
      <c r="I40" s="147" t="s">
        <v>31</v>
      </c>
      <c r="J40" s="84">
        <v>187.36</v>
      </c>
      <c r="K40" s="84">
        <f t="shared" ca="1" si="14"/>
        <v>202.68</v>
      </c>
      <c r="L40" s="84">
        <f t="shared" ca="1" si="15"/>
        <v>85.449888000000001</v>
      </c>
      <c r="M40" s="84">
        <f t="shared" ca="1" si="16"/>
        <v>0</v>
      </c>
      <c r="N40" s="84">
        <f t="shared" ca="1" si="17"/>
        <v>0</v>
      </c>
      <c r="O40" s="150">
        <f t="shared" si="18"/>
        <v>519.33333333333337</v>
      </c>
      <c r="P40" s="84">
        <f t="shared" ca="1" si="19"/>
        <v>0</v>
      </c>
      <c r="Q40" s="84">
        <f t="shared" ca="1" si="20"/>
        <v>72.913928886400015</v>
      </c>
      <c r="R40" s="84">
        <f t="shared" ca="1" si="21"/>
        <v>880.37715021973349</v>
      </c>
      <c r="S40" s="84">
        <f t="shared" ca="1" si="22"/>
        <v>132.05657253296002</v>
      </c>
      <c r="T40" s="84">
        <f t="shared" ca="1" si="23"/>
        <v>1012.43</v>
      </c>
      <c r="U40" s="151">
        <v>0</v>
      </c>
      <c r="V40" s="152">
        <f t="shared" ca="1" si="24"/>
        <v>0</v>
      </c>
      <c r="Y40" s="153">
        <f t="shared" ca="1" si="25"/>
        <v>0</v>
      </c>
      <c r="Z40" s="153">
        <f t="shared" ca="1" si="26"/>
        <v>0</v>
      </c>
      <c r="AA40" s="153">
        <f t="shared" ca="1" si="27"/>
        <v>0</v>
      </c>
      <c r="AB40" s="153">
        <f t="shared" ca="1" si="28"/>
        <v>0</v>
      </c>
      <c r="AC40" s="153">
        <f t="shared" ca="1" si="29"/>
        <v>0</v>
      </c>
      <c r="AD40" s="153">
        <f t="shared" ca="1" si="30"/>
        <v>0</v>
      </c>
      <c r="AE40" s="153">
        <f t="shared" ca="1" si="31"/>
        <v>0</v>
      </c>
      <c r="AF40" s="153">
        <f t="shared" ca="1" si="32"/>
        <v>0</v>
      </c>
      <c r="AG40" s="153">
        <f t="shared" ca="1" si="33"/>
        <v>0</v>
      </c>
      <c r="AH40" s="154"/>
      <c r="AI40" s="155">
        <f t="shared" ca="1" si="34"/>
        <v>0</v>
      </c>
      <c r="AJ40" s="156"/>
      <c r="AM40" s="24" t="str">
        <f t="shared" ca="1" si="35"/>
        <v>1</v>
      </c>
      <c r="AN40" s="24" t="str">
        <f t="shared" ca="1" si="36"/>
        <v>0</v>
      </c>
    </row>
    <row r="41" spans="1:40">
      <c r="A41" s="11">
        <f t="shared" si="37"/>
        <v>9</v>
      </c>
      <c r="B41" s="146" t="s">
        <v>94</v>
      </c>
      <c r="C41" s="11"/>
      <c r="D41" s="147" t="s">
        <v>3</v>
      </c>
      <c r="E41" s="11"/>
      <c r="F41" s="148" t="s">
        <v>161</v>
      </c>
      <c r="G41" s="149" t="str">
        <f t="shared" si="13"/>
        <v>ManTech9FINA-3-A-11Govt</v>
      </c>
      <c r="H41" s="149"/>
      <c r="I41" s="147" t="s">
        <v>31</v>
      </c>
      <c r="J41" s="84">
        <v>0</v>
      </c>
      <c r="K41" s="84">
        <f t="shared" ca="1" si="14"/>
        <v>0</v>
      </c>
      <c r="L41" s="84">
        <f t="shared" ca="1" si="15"/>
        <v>0</v>
      </c>
      <c r="M41" s="84">
        <f t="shared" ca="1" si="16"/>
        <v>0</v>
      </c>
      <c r="N41" s="84">
        <f t="shared" ca="1" si="17"/>
        <v>0</v>
      </c>
      <c r="O41" s="150" t="str">
        <f t="shared" si="18"/>
        <v/>
      </c>
      <c r="P41" s="84">
        <f t="shared" ca="1" si="19"/>
        <v>0</v>
      </c>
      <c r="Q41" s="84">
        <f t="shared" ca="1" si="20"/>
        <v>0</v>
      </c>
      <c r="R41" s="84">
        <f t="shared" ca="1" si="21"/>
        <v>0</v>
      </c>
      <c r="S41" s="84">
        <f t="shared" ca="1" si="22"/>
        <v>0</v>
      </c>
      <c r="T41" s="84">
        <f t="shared" ca="1" si="23"/>
        <v>0</v>
      </c>
      <c r="U41" s="151">
        <v>0</v>
      </c>
      <c r="V41" s="152">
        <f t="shared" ca="1" si="24"/>
        <v>0</v>
      </c>
      <c r="Y41" s="153">
        <f t="shared" ca="1" si="25"/>
        <v>0</v>
      </c>
      <c r="Z41" s="153">
        <f t="shared" ca="1" si="26"/>
        <v>0</v>
      </c>
      <c r="AA41" s="153">
        <f t="shared" ca="1" si="27"/>
        <v>0</v>
      </c>
      <c r="AB41" s="153">
        <f t="shared" ca="1" si="28"/>
        <v>0</v>
      </c>
      <c r="AC41" s="153">
        <f t="shared" ca="1" si="29"/>
        <v>0</v>
      </c>
      <c r="AD41" s="153">
        <f t="shared" ca="1" si="30"/>
        <v>0</v>
      </c>
      <c r="AE41" s="153">
        <f t="shared" ca="1" si="31"/>
        <v>0</v>
      </c>
      <c r="AF41" s="153">
        <f t="shared" ca="1" si="32"/>
        <v>0</v>
      </c>
      <c r="AG41" s="153">
        <f t="shared" ca="1" si="33"/>
        <v>0</v>
      </c>
      <c r="AH41" s="154"/>
      <c r="AI41" s="155">
        <f t="shared" ca="1" si="34"/>
        <v>0</v>
      </c>
      <c r="AJ41" s="156"/>
      <c r="AM41" s="24" t="str">
        <f t="shared" ca="1" si="35"/>
        <v>0</v>
      </c>
      <c r="AN41" s="24" t="str">
        <f t="shared" ca="1" si="36"/>
        <v>0</v>
      </c>
    </row>
    <row r="42" spans="1:40">
      <c r="A42" s="11">
        <f t="shared" si="37"/>
        <v>10</v>
      </c>
      <c r="B42" s="146" t="s">
        <v>95</v>
      </c>
      <c r="C42" s="11"/>
      <c r="D42" s="147" t="s">
        <v>3</v>
      </c>
      <c r="E42" s="11"/>
      <c r="F42" s="148" t="s">
        <v>162</v>
      </c>
      <c r="G42" s="149" t="str">
        <f t="shared" si="13"/>
        <v>ManTech10FINA-3-A-08Govt</v>
      </c>
      <c r="H42" s="149"/>
      <c r="I42" s="147" t="s">
        <v>31</v>
      </c>
      <c r="J42" s="84">
        <v>198.8</v>
      </c>
      <c r="K42" s="84">
        <f t="shared" ca="1" si="14"/>
        <v>215.05</v>
      </c>
      <c r="L42" s="84">
        <f t="shared" ca="1" si="15"/>
        <v>90.665080000000003</v>
      </c>
      <c r="M42" s="84">
        <f t="shared" ca="1" si="16"/>
        <v>0</v>
      </c>
      <c r="N42" s="84">
        <f t="shared" ca="1" si="17"/>
        <v>0</v>
      </c>
      <c r="O42" s="150">
        <f t="shared" si="18"/>
        <v>519.33333333333337</v>
      </c>
      <c r="P42" s="84">
        <f t="shared" ca="1" si="19"/>
        <v>0</v>
      </c>
      <c r="Q42" s="84">
        <f t="shared" ca="1" si="20"/>
        <v>74.501871724000011</v>
      </c>
      <c r="R42" s="84">
        <f t="shared" ca="1" si="21"/>
        <v>899.55028505733344</v>
      </c>
      <c r="S42" s="84">
        <f t="shared" ca="1" si="22"/>
        <v>134.93254275860002</v>
      </c>
      <c r="T42" s="84">
        <f t="shared" ca="1" si="23"/>
        <v>1034.48</v>
      </c>
      <c r="U42" s="151">
        <v>0</v>
      </c>
      <c r="V42" s="152">
        <f t="shared" ca="1" si="24"/>
        <v>0</v>
      </c>
      <c r="Y42" s="153">
        <f t="shared" ca="1" si="25"/>
        <v>0</v>
      </c>
      <c r="Z42" s="153">
        <f t="shared" ca="1" si="26"/>
        <v>0</v>
      </c>
      <c r="AA42" s="153">
        <f t="shared" ca="1" si="27"/>
        <v>0</v>
      </c>
      <c r="AB42" s="153">
        <f t="shared" ca="1" si="28"/>
        <v>0</v>
      </c>
      <c r="AC42" s="153">
        <f t="shared" ca="1" si="29"/>
        <v>0</v>
      </c>
      <c r="AD42" s="153">
        <f t="shared" ca="1" si="30"/>
        <v>0</v>
      </c>
      <c r="AE42" s="153">
        <f t="shared" ca="1" si="31"/>
        <v>0</v>
      </c>
      <c r="AF42" s="153">
        <f t="shared" ca="1" si="32"/>
        <v>0</v>
      </c>
      <c r="AG42" s="153">
        <f t="shared" ca="1" si="33"/>
        <v>0</v>
      </c>
      <c r="AH42" s="154"/>
      <c r="AI42" s="155">
        <f t="shared" ca="1" si="34"/>
        <v>0</v>
      </c>
      <c r="AJ42" s="156"/>
      <c r="AM42" s="24" t="str">
        <f t="shared" ca="1" si="35"/>
        <v>1</v>
      </c>
      <c r="AN42" s="24" t="str">
        <f t="shared" ca="1" si="36"/>
        <v>0</v>
      </c>
    </row>
    <row r="43" spans="1:40">
      <c r="A43" s="11">
        <f t="shared" si="37"/>
        <v>11</v>
      </c>
      <c r="B43" s="146" t="s">
        <v>96</v>
      </c>
      <c r="C43" s="11"/>
      <c r="D43" s="147" t="s">
        <v>3</v>
      </c>
      <c r="E43" s="11"/>
      <c r="F43" s="148" t="s">
        <v>163</v>
      </c>
      <c r="G43" s="149" t="str">
        <f t="shared" si="13"/>
        <v>ManTech11GART-3-A-11Govt</v>
      </c>
      <c r="H43" s="149"/>
      <c r="I43" s="147" t="s">
        <v>31</v>
      </c>
      <c r="J43" s="84">
        <v>308.8</v>
      </c>
      <c r="K43" s="84">
        <f t="shared" ca="1" si="14"/>
        <v>334.05</v>
      </c>
      <c r="L43" s="84">
        <f t="shared" ca="1" si="15"/>
        <v>140.83547999999999</v>
      </c>
      <c r="M43" s="84">
        <f t="shared" ca="1" si="16"/>
        <v>0</v>
      </c>
      <c r="N43" s="84">
        <f t="shared" ca="1" si="17"/>
        <v>0</v>
      </c>
      <c r="O43" s="150">
        <f t="shared" si="18"/>
        <v>519.33333333333337</v>
      </c>
      <c r="P43" s="84">
        <f t="shared" ca="1" si="19"/>
        <v>0</v>
      </c>
      <c r="Q43" s="84">
        <f t="shared" ca="1" si="20"/>
        <v>89.777958844000011</v>
      </c>
      <c r="R43" s="84">
        <f t="shared" ca="1" si="21"/>
        <v>1083.9967721773335</v>
      </c>
      <c r="S43" s="84">
        <f t="shared" ca="1" si="22"/>
        <v>162.59951582660003</v>
      </c>
      <c r="T43" s="84">
        <f t="shared" ca="1" si="23"/>
        <v>1246.5999999999999</v>
      </c>
      <c r="U43" s="151">
        <v>0</v>
      </c>
      <c r="V43" s="152">
        <f t="shared" ca="1" si="24"/>
        <v>0</v>
      </c>
      <c r="Y43" s="153">
        <f t="shared" ca="1" si="25"/>
        <v>0</v>
      </c>
      <c r="Z43" s="153">
        <f t="shared" ca="1" si="26"/>
        <v>0</v>
      </c>
      <c r="AA43" s="153">
        <f t="shared" ca="1" si="27"/>
        <v>0</v>
      </c>
      <c r="AB43" s="153">
        <f t="shared" ca="1" si="28"/>
        <v>0</v>
      </c>
      <c r="AC43" s="153">
        <f t="shared" ca="1" si="29"/>
        <v>0</v>
      </c>
      <c r="AD43" s="153">
        <f t="shared" ca="1" si="30"/>
        <v>0</v>
      </c>
      <c r="AE43" s="153">
        <f t="shared" ca="1" si="31"/>
        <v>0</v>
      </c>
      <c r="AF43" s="153">
        <f t="shared" ca="1" si="32"/>
        <v>0</v>
      </c>
      <c r="AG43" s="153">
        <f t="shared" ca="1" si="33"/>
        <v>0</v>
      </c>
      <c r="AH43" s="154"/>
      <c r="AI43" s="155">
        <f t="shared" ca="1" si="34"/>
        <v>0</v>
      </c>
      <c r="AJ43" s="156"/>
      <c r="AM43" s="24" t="str">
        <f t="shared" ca="1" si="35"/>
        <v>1</v>
      </c>
      <c r="AN43" s="24" t="str">
        <f t="shared" ca="1" si="36"/>
        <v>0</v>
      </c>
    </row>
    <row r="44" spans="1:40">
      <c r="A44" s="11">
        <f t="shared" si="37"/>
        <v>12</v>
      </c>
      <c r="B44" s="146" t="s">
        <v>97</v>
      </c>
      <c r="C44" s="11"/>
      <c r="D44" s="147" t="s">
        <v>3</v>
      </c>
      <c r="E44" s="11"/>
      <c r="F44" s="148" t="s">
        <v>164</v>
      </c>
      <c r="G44" s="149" t="str">
        <f t="shared" si="13"/>
        <v>ManTech12GART-3-A-08Govt</v>
      </c>
      <c r="H44" s="149"/>
      <c r="I44" s="147" t="s">
        <v>31</v>
      </c>
      <c r="J44" s="84">
        <v>201.52</v>
      </c>
      <c r="K44" s="84">
        <f t="shared" ca="1" si="14"/>
        <v>218</v>
      </c>
      <c r="L44" s="84">
        <f t="shared" ca="1" si="15"/>
        <v>91.908799999999999</v>
      </c>
      <c r="M44" s="84">
        <f t="shared" ca="1" si="16"/>
        <v>0</v>
      </c>
      <c r="N44" s="84">
        <f t="shared" ca="1" si="17"/>
        <v>0</v>
      </c>
      <c r="O44" s="150">
        <f t="shared" si="18"/>
        <v>519.33333333333337</v>
      </c>
      <c r="P44" s="84">
        <f t="shared" ca="1" si="19"/>
        <v>0</v>
      </c>
      <c r="Q44" s="84">
        <f t="shared" ca="1" si="20"/>
        <v>74.880564640000017</v>
      </c>
      <c r="R44" s="84">
        <f t="shared" ca="1" si="21"/>
        <v>904.1226979733334</v>
      </c>
      <c r="S44" s="84">
        <f t="shared" ca="1" si="22"/>
        <v>135.618404696</v>
      </c>
      <c r="T44" s="84">
        <f t="shared" ca="1" si="23"/>
        <v>1039.74</v>
      </c>
      <c r="U44" s="151">
        <v>0</v>
      </c>
      <c r="V44" s="152">
        <f t="shared" ca="1" si="24"/>
        <v>0</v>
      </c>
      <c r="Y44" s="153">
        <f t="shared" ca="1" si="25"/>
        <v>0</v>
      </c>
      <c r="Z44" s="153">
        <f t="shared" ca="1" si="26"/>
        <v>0</v>
      </c>
      <c r="AA44" s="153">
        <f t="shared" ca="1" si="27"/>
        <v>0</v>
      </c>
      <c r="AB44" s="153">
        <f t="shared" ca="1" si="28"/>
        <v>0</v>
      </c>
      <c r="AC44" s="153">
        <f t="shared" ca="1" si="29"/>
        <v>0</v>
      </c>
      <c r="AD44" s="153">
        <f t="shared" ca="1" si="30"/>
        <v>0</v>
      </c>
      <c r="AE44" s="153">
        <f t="shared" ca="1" si="31"/>
        <v>0</v>
      </c>
      <c r="AF44" s="153">
        <f t="shared" ca="1" si="32"/>
        <v>0</v>
      </c>
      <c r="AG44" s="153">
        <f t="shared" ca="1" si="33"/>
        <v>0</v>
      </c>
      <c r="AH44" s="154"/>
      <c r="AI44" s="155">
        <f t="shared" ca="1" si="34"/>
        <v>0</v>
      </c>
      <c r="AJ44" s="156"/>
      <c r="AM44" s="24" t="str">
        <f t="shared" ca="1" si="35"/>
        <v>1</v>
      </c>
      <c r="AN44" s="24" t="str">
        <f t="shared" ca="1" si="36"/>
        <v>0</v>
      </c>
    </row>
    <row r="45" spans="1:40">
      <c r="A45" s="11">
        <f t="shared" si="37"/>
        <v>13</v>
      </c>
      <c r="B45" s="146" t="s">
        <v>98</v>
      </c>
      <c r="C45" s="11"/>
      <c r="D45" s="147" t="s">
        <v>3</v>
      </c>
      <c r="E45" s="11"/>
      <c r="F45" s="148" t="s">
        <v>163</v>
      </c>
      <c r="G45" s="149" t="str">
        <f t="shared" si="13"/>
        <v>ManTech13GART-3-A-11Govt</v>
      </c>
      <c r="H45" s="149"/>
      <c r="I45" s="147" t="s">
        <v>31</v>
      </c>
      <c r="J45" s="84">
        <v>308.8</v>
      </c>
      <c r="K45" s="84">
        <f t="shared" ca="1" si="14"/>
        <v>334.05</v>
      </c>
      <c r="L45" s="84">
        <f t="shared" ca="1" si="15"/>
        <v>140.83547999999999</v>
      </c>
      <c r="M45" s="84">
        <f t="shared" ca="1" si="16"/>
        <v>0</v>
      </c>
      <c r="N45" s="84">
        <f t="shared" ca="1" si="17"/>
        <v>0</v>
      </c>
      <c r="O45" s="150">
        <f t="shared" si="18"/>
        <v>519.33333333333337</v>
      </c>
      <c r="P45" s="84">
        <f t="shared" ca="1" si="19"/>
        <v>0</v>
      </c>
      <c r="Q45" s="84">
        <f t="shared" ca="1" si="20"/>
        <v>89.777958844000011</v>
      </c>
      <c r="R45" s="84">
        <f t="shared" ca="1" si="21"/>
        <v>1083.9967721773335</v>
      </c>
      <c r="S45" s="84">
        <f t="shared" ca="1" si="22"/>
        <v>162.59951582660003</v>
      </c>
      <c r="T45" s="84">
        <f t="shared" ca="1" si="23"/>
        <v>1246.5999999999999</v>
      </c>
      <c r="U45" s="151">
        <v>0</v>
      </c>
      <c r="V45" s="152">
        <f t="shared" ca="1" si="24"/>
        <v>0</v>
      </c>
      <c r="Y45" s="153">
        <f t="shared" ca="1" si="25"/>
        <v>0</v>
      </c>
      <c r="Z45" s="153">
        <f t="shared" ca="1" si="26"/>
        <v>0</v>
      </c>
      <c r="AA45" s="153">
        <f t="shared" ca="1" si="27"/>
        <v>0</v>
      </c>
      <c r="AB45" s="153">
        <f t="shared" ca="1" si="28"/>
        <v>0</v>
      </c>
      <c r="AC45" s="153">
        <f t="shared" ca="1" si="29"/>
        <v>0</v>
      </c>
      <c r="AD45" s="153">
        <f t="shared" ca="1" si="30"/>
        <v>0</v>
      </c>
      <c r="AE45" s="153">
        <f t="shared" ca="1" si="31"/>
        <v>0</v>
      </c>
      <c r="AF45" s="153">
        <f t="shared" ca="1" si="32"/>
        <v>0</v>
      </c>
      <c r="AG45" s="153">
        <f t="shared" ca="1" si="33"/>
        <v>0</v>
      </c>
      <c r="AH45" s="154"/>
      <c r="AI45" s="155">
        <f t="shared" ca="1" si="34"/>
        <v>0</v>
      </c>
      <c r="AJ45" s="156"/>
      <c r="AM45" s="24" t="str">
        <f t="shared" ca="1" si="35"/>
        <v>1</v>
      </c>
      <c r="AN45" s="24" t="str">
        <f t="shared" ca="1" si="36"/>
        <v>0</v>
      </c>
    </row>
    <row r="46" spans="1:40">
      <c r="A46" s="11">
        <f t="shared" si="37"/>
        <v>14</v>
      </c>
      <c r="B46" s="146" t="s">
        <v>99</v>
      </c>
      <c r="C46" s="11"/>
      <c r="D46" s="147" t="s">
        <v>3</v>
      </c>
      <c r="E46" s="11"/>
      <c r="F46" s="148" t="s">
        <v>164</v>
      </c>
      <c r="G46" s="149" t="str">
        <f t="shared" si="13"/>
        <v>ManTech14GART-3-A-08Govt</v>
      </c>
      <c r="H46" s="149"/>
      <c r="I46" s="147" t="s">
        <v>31</v>
      </c>
      <c r="J46" s="84">
        <v>201.52</v>
      </c>
      <c r="K46" s="84">
        <f t="shared" ca="1" si="14"/>
        <v>218</v>
      </c>
      <c r="L46" s="84">
        <f t="shared" ca="1" si="15"/>
        <v>91.908799999999999</v>
      </c>
      <c r="M46" s="84">
        <f t="shared" ca="1" si="16"/>
        <v>0</v>
      </c>
      <c r="N46" s="84">
        <f t="shared" ca="1" si="17"/>
        <v>0</v>
      </c>
      <c r="O46" s="150">
        <f t="shared" si="18"/>
        <v>519.33333333333337</v>
      </c>
      <c r="P46" s="84">
        <f t="shared" ca="1" si="19"/>
        <v>0</v>
      </c>
      <c r="Q46" s="84">
        <f t="shared" ca="1" si="20"/>
        <v>74.880564640000017</v>
      </c>
      <c r="R46" s="84">
        <f t="shared" ca="1" si="21"/>
        <v>904.1226979733334</v>
      </c>
      <c r="S46" s="84">
        <f t="shared" ca="1" si="22"/>
        <v>135.618404696</v>
      </c>
      <c r="T46" s="84">
        <f t="shared" ca="1" si="23"/>
        <v>1039.74</v>
      </c>
      <c r="U46" s="151">
        <v>0</v>
      </c>
      <c r="V46" s="152">
        <f t="shared" ca="1" si="24"/>
        <v>0</v>
      </c>
      <c r="Y46" s="153">
        <f t="shared" ca="1" si="25"/>
        <v>0</v>
      </c>
      <c r="Z46" s="153">
        <f t="shared" ca="1" si="26"/>
        <v>0</v>
      </c>
      <c r="AA46" s="153">
        <f t="shared" ca="1" si="27"/>
        <v>0</v>
      </c>
      <c r="AB46" s="153">
        <f t="shared" ca="1" si="28"/>
        <v>0</v>
      </c>
      <c r="AC46" s="153">
        <f t="shared" ca="1" si="29"/>
        <v>0</v>
      </c>
      <c r="AD46" s="153">
        <f t="shared" ca="1" si="30"/>
        <v>0</v>
      </c>
      <c r="AE46" s="153">
        <f t="shared" ca="1" si="31"/>
        <v>0</v>
      </c>
      <c r="AF46" s="153">
        <f t="shared" ca="1" si="32"/>
        <v>0</v>
      </c>
      <c r="AG46" s="153">
        <f t="shared" ca="1" si="33"/>
        <v>0</v>
      </c>
      <c r="AH46" s="154"/>
      <c r="AI46" s="155">
        <f t="shared" ca="1" si="34"/>
        <v>0</v>
      </c>
      <c r="AJ46" s="156"/>
      <c r="AM46" s="24" t="str">
        <f t="shared" ca="1" si="35"/>
        <v>1</v>
      </c>
      <c r="AN46" s="24" t="str">
        <f t="shared" ca="1" si="36"/>
        <v>0</v>
      </c>
    </row>
    <row r="47" spans="1:40">
      <c r="A47" s="11">
        <f t="shared" si="37"/>
        <v>15</v>
      </c>
      <c r="B47" s="146" t="s">
        <v>100</v>
      </c>
      <c r="C47" s="11"/>
      <c r="D47" s="147" t="s">
        <v>3</v>
      </c>
      <c r="E47" s="11"/>
      <c r="F47" s="148" t="s">
        <v>165</v>
      </c>
      <c r="G47" s="149" t="str">
        <f t="shared" si="13"/>
        <v>ManTech15FACI-3-A-11Govt</v>
      </c>
      <c r="H47" s="149"/>
      <c r="I47" s="147" t="s">
        <v>31</v>
      </c>
      <c r="J47" s="84">
        <v>324.95999999999998</v>
      </c>
      <c r="K47" s="84">
        <f t="shared" ca="1" si="14"/>
        <v>351.53</v>
      </c>
      <c r="L47" s="84">
        <f t="shared" ca="1" si="15"/>
        <v>148.20504799999998</v>
      </c>
      <c r="M47" s="84">
        <f t="shared" ca="1" si="16"/>
        <v>0</v>
      </c>
      <c r="N47" s="84">
        <f t="shared" ca="1" si="17"/>
        <v>0</v>
      </c>
      <c r="O47" s="150">
        <f t="shared" si="18"/>
        <v>519.33333333333337</v>
      </c>
      <c r="P47" s="84">
        <f t="shared" ca="1" si="19"/>
        <v>0</v>
      </c>
      <c r="Q47" s="84">
        <f t="shared" ca="1" si="20"/>
        <v>92.021874834399995</v>
      </c>
      <c r="R47" s="84">
        <f t="shared" ca="1" si="21"/>
        <v>1111.0902561677333</v>
      </c>
      <c r="S47" s="84">
        <f t="shared" ca="1" si="22"/>
        <v>166.66353842516</v>
      </c>
      <c r="T47" s="84">
        <f t="shared" ca="1" si="23"/>
        <v>1277.75</v>
      </c>
      <c r="U47" s="151">
        <v>0</v>
      </c>
      <c r="V47" s="152">
        <f t="shared" ca="1" si="24"/>
        <v>0</v>
      </c>
      <c r="Y47" s="153">
        <f t="shared" ca="1" si="25"/>
        <v>0</v>
      </c>
      <c r="Z47" s="153">
        <f t="shared" ca="1" si="26"/>
        <v>0</v>
      </c>
      <c r="AA47" s="153">
        <f t="shared" ca="1" si="27"/>
        <v>0</v>
      </c>
      <c r="AB47" s="153">
        <f t="shared" ca="1" si="28"/>
        <v>0</v>
      </c>
      <c r="AC47" s="153">
        <f t="shared" ca="1" si="29"/>
        <v>0</v>
      </c>
      <c r="AD47" s="153">
        <f t="shared" ca="1" si="30"/>
        <v>0</v>
      </c>
      <c r="AE47" s="153">
        <f t="shared" ca="1" si="31"/>
        <v>0</v>
      </c>
      <c r="AF47" s="153">
        <f t="shared" ca="1" si="32"/>
        <v>0</v>
      </c>
      <c r="AG47" s="153">
        <f t="shared" ca="1" si="33"/>
        <v>0</v>
      </c>
      <c r="AH47" s="154"/>
      <c r="AI47" s="155">
        <f t="shared" ca="1" si="34"/>
        <v>0</v>
      </c>
      <c r="AJ47" s="156"/>
      <c r="AM47" s="24" t="str">
        <f t="shared" ca="1" si="35"/>
        <v>1</v>
      </c>
      <c r="AN47" s="24" t="str">
        <f t="shared" ca="1" si="36"/>
        <v>0</v>
      </c>
    </row>
    <row r="48" spans="1:40">
      <c r="A48" s="11">
        <f t="shared" si="37"/>
        <v>16</v>
      </c>
      <c r="B48" s="146" t="s">
        <v>101</v>
      </c>
      <c r="C48" s="11"/>
      <c r="D48" s="147" t="s">
        <v>3</v>
      </c>
      <c r="E48" s="11"/>
      <c r="F48" s="148" t="s">
        <v>166</v>
      </c>
      <c r="G48" s="149" t="str">
        <f t="shared" si="13"/>
        <v>ManTech16FACI-3-A-08Govt</v>
      </c>
      <c r="H48" s="149"/>
      <c r="I48" s="147" t="s">
        <v>31</v>
      </c>
      <c r="J48" s="84">
        <v>206.4</v>
      </c>
      <c r="K48" s="84">
        <f t="shared" ca="1" si="14"/>
        <v>223.28</v>
      </c>
      <c r="L48" s="84">
        <f t="shared" ca="1" si="15"/>
        <v>94.134847999999991</v>
      </c>
      <c r="M48" s="84">
        <f t="shared" ca="1" si="16"/>
        <v>0</v>
      </c>
      <c r="N48" s="84">
        <f t="shared" ca="1" si="17"/>
        <v>0</v>
      </c>
      <c r="O48" s="150">
        <f t="shared" si="18"/>
        <v>519.33333333333337</v>
      </c>
      <c r="P48" s="84">
        <f t="shared" ca="1" si="19"/>
        <v>0</v>
      </c>
      <c r="Q48" s="84">
        <f t="shared" ca="1" si="20"/>
        <v>75.558360774400015</v>
      </c>
      <c r="R48" s="84">
        <f t="shared" ca="1" si="21"/>
        <v>912.30654210773343</v>
      </c>
      <c r="S48" s="84">
        <f t="shared" ca="1" si="22"/>
        <v>136.84598131616002</v>
      </c>
      <c r="T48" s="84">
        <f t="shared" ca="1" si="23"/>
        <v>1049.1500000000001</v>
      </c>
      <c r="U48" s="151">
        <v>0</v>
      </c>
      <c r="V48" s="152">
        <f t="shared" ca="1" si="24"/>
        <v>0</v>
      </c>
      <c r="Y48" s="153">
        <f t="shared" ca="1" si="25"/>
        <v>0</v>
      </c>
      <c r="Z48" s="153">
        <f t="shared" ca="1" si="26"/>
        <v>0</v>
      </c>
      <c r="AA48" s="153">
        <f t="shared" ca="1" si="27"/>
        <v>0</v>
      </c>
      <c r="AB48" s="153">
        <f t="shared" ca="1" si="28"/>
        <v>0</v>
      </c>
      <c r="AC48" s="153">
        <f t="shared" ca="1" si="29"/>
        <v>0</v>
      </c>
      <c r="AD48" s="153">
        <f t="shared" ca="1" si="30"/>
        <v>0</v>
      </c>
      <c r="AE48" s="153">
        <f t="shared" ca="1" si="31"/>
        <v>0</v>
      </c>
      <c r="AF48" s="153">
        <f t="shared" ca="1" si="32"/>
        <v>0</v>
      </c>
      <c r="AG48" s="153">
        <f t="shared" ca="1" si="33"/>
        <v>0</v>
      </c>
      <c r="AH48" s="154"/>
      <c r="AI48" s="155">
        <f t="shared" ca="1" si="34"/>
        <v>0</v>
      </c>
      <c r="AJ48" s="156"/>
      <c r="AM48" s="24" t="str">
        <f t="shared" ca="1" si="35"/>
        <v>1</v>
      </c>
      <c r="AN48" s="24" t="str">
        <f t="shared" ca="1" si="36"/>
        <v>0</v>
      </c>
    </row>
    <row r="49" spans="1:40">
      <c r="A49" s="11">
        <f t="shared" si="37"/>
        <v>17</v>
      </c>
      <c r="B49" s="146" t="s">
        <v>102</v>
      </c>
      <c r="C49" s="11"/>
      <c r="D49" s="147" t="s">
        <v>3</v>
      </c>
      <c r="E49" s="11"/>
      <c r="F49" s="148" t="s">
        <v>158</v>
      </c>
      <c r="G49" s="149" t="str">
        <f t="shared" si="13"/>
        <v>ManTech17ADSV-3-A-11Govt</v>
      </c>
      <c r="H49" s="149"/>
      <c r="I49" s="147" t="s">
        <v>31</v>
      </c>
      <c r="J49" s="84">
        <v>0</v>
      </c>
      <c r="K49" s="84">
        <f t="shared" ca="1" si="14"/>
        <v>0</v>
      </c>
      <c r="L49" s="84">
        <f t="shared" ca="1" si="15"/>
        <v>0</v>
      </c>
      <c r="M49" s="84">
        <f t="shared" ca="1" si="16"/>
        <v>0</v>
      </c>
      <c r="N49" s="84">
        <f t="shared" ca="1" si="17"/>
        <v>0</v>
      </c>
      <c r="O49" s="150" t="str">
        <f t="shared" si="18"/>
        <v/>
      </c>
      <c r="P49" s="84">
        <f t="shared" ca="1" si="19"/>
        <v>0</v>
      </c>
      <c r="Q49" s="84">
        <f t="shared" ca="1" si="20"/>
        <v>0</v>
      </c>
      <c r="R49" s="84">
        <f t="shared" ca="1" si="21"/>
        <v>0</v>
      </c>
      <c r="S49" s="84">
        <f t="shared" ca="1" si="22"/>
        <v>0</v>
      </c>
      <c r="T49" s="84">
        <f t="shared" ca="1" si="23"/>
        <v>0</v>
      </c>
      <c r="U49" s="151">
        <v>0</v>
      </c>
      <c r="V49" s="152">
        <f t="shared" ca="1" si="24"/>
        <v>0</v>
      </c>
      <c r="Y49" s="153">
        <f t="shared" ca="1" si="25"/>
        <v>0</v>
      </c>
      <c r="Z49" s="153">
        <f t="shared" ca="1" si="26"/>
        <v>0</v>
      </c>
      <c r="AA49" s="153">
        <f t="shared" ca="1" si="27"/>
        <v>0</v>
      </c>
      <c r="AB49" s="153">
        <f t="shared" ca="1" si="28"/>
        <v>0</v>
      </c>
      <c r="AC49" s="153">
        <f t="shared" ca="1" si="29"/>
        <v>0</v>
      </c>
      <c r="AD49" s="153">
        <f t="shared" ca="1" si="30"/>
        <v>0</v>
      </c>
      <c r="AE49" s="153">
        <f t="shared" ca="1" si="31"/>
        <v>0</v>
      </c>
      <c r="AF49" s="153">
        <f t="shared" ca="1" si="32"/>
        <v>0</v>
      </c>
      <c r="AG49" s="153">
        <f t="shared" ca="1" si="33"/>
        <v>0</v>
      </c>
      <c r="AH49" s="154"/>
      <c r="AI49" s="155">
        <f t="shared" ca="1" si="34"/>
        <v>0</v>
      </c>
      <c r="AJ49" s="156"/>
      <c r="AM49" s="24" t="str">
        <f t="shared" ca="1" si="35"/>
        <v>0</v>
      </c>
      <c r="AN49" s="24" t="str">
        <f t="shared" ca="1" si="36"/>
        <v>0</v>
      </c>
    </row>
    <row r="50" spans="1:40">
      <c r="A50" s="11">
        <f t="shared" si="37"/>
        <v>18</v>
      </c>
      <c r="B50" s="146" t="s">
        <v>103</v>
      </c>
      <c r="C50" s="11"/>
      <c r="D50" s="147" t="s">
        <v>3</v>
      </c>
      <c r="E50" s="11"/>
      <c r="F50" s="148" t="s">
        <v>158</v>
      </c>
      <c r="G50" s="149" t="str">
        <f t="shared" si="13"/>
        <v>ManTech18ADSV-3-A-11Govt</v>
      </c>
      <c r="H50" s="149"/>
      <c r="I50" s="147" t="s">
        <v>31</v>
      </c>
      <c r="J50" s="84">
        <v>0</v>
      </c>
      <c r="K50" s="84">
        <f t="shared" ca="1" si="14"/>
        <v>0</v>
      </c>
      <c r="L50" s="84">
        <f t="shared" ca="1" si="15"/>
        <v>0</v>
      </c>
      <c r="M50" s="84">
        <f t="shared" ca="1" si="16"/>
        <v>0</v>
      </c>
      <c r="N50" s="84">
        <f t="shared" ca="1" si="17"/>
        <v>0</v>
      </c>
      <c r="O50" s="150" t="str">
        <f t="shared" si="18"/>
        <v/>
      </c>
      <c r="P50" s="84">
        <f t="shared" ca="1" si="19"/>
        <v>0</v>
      </c>
      <c r="Q50" s="84">
        <f t="shared" ca="1" si="20"/>
        <v>0</v>
      </c>
      <c r="R50" s="84">
        <f t="shared" ca="1" si="21"/>
        <v>0</v>
      </c>
      <c r="S50" s="84">
        <f t="shared" ca="1" si="22"/>
        <v>0</v>
      </c>
      <c r="T50" s="84">
        <f t="shared" ca="1" si="23"/>
        <v>0</v>
      </c>
      <c r="U50" s="151">
        <v>0</v>
      </c>
      <c r="V50" s="152">
        <f t="shared" ca="1" si="24"/>
        <v>0</v>
      </c>
      <c r="Y50" s="153">
        <f t="shared" ca="1" si="25"/>
        <v>0</v>
      </c>
      <c r="Z50" s="153">
        <f t="shared" ca="1" si="26"/>
        <v>0</v>
      </c>
      <c r="AA50" s="153">
        <f t="shared" ca="1" si="27"/>
        <v>0</v>
      </c>
      <c r="AB50" s="153">
        <f t="shared" ca="1" si="28"/>
        <v>0</v>
      </c>
      <c r="AC50" s="153">
        <f t="shared" ca="1" si="29"/>
        <v>0</v>
      </c>
      <c r="AD50" s="153">
        <f t="shared" ca="1" si="30"/>
        <v>0</v>
      </c>
      <c r="AE50" s="153">
        <f t="shared" ca="1" si="31"/>
        <v>0</v>
      </c>
      <c r="AF50" s="153">
        <f t="shared" ca="1" si="32"/>
        <v>0</v>
      </c>
      <c r="AG50" s="153">
        <f t="shared" ca="1" si="33"/>
        <v>0</v>
      </c>
      <c r="AH50" s="154"/>
      <c r="AI50" s="155">
        <f t="shared" ca="1" si="34"/>
        <v>0</v>
      </c>
      <c r="AJ50" s="156"/>
      <c r="AM50" s="24" t="str">
        <f t="shared" ca="1" si="35"/>
        <v>0</v>
      </c>
      <c r="AN50" s="24" t="str">
        <f t="shared" ca="1" si="36"/>
        <v>0</v>
      </c>
    </row>
    <row r="51" spans="1:40">
      <c r="A51" s="11">
        <f t="shared" si="37"/>
        <v>19</v>
      </c>
      <c r="B51" s="146" t="s">
        <v>104</v>
      </c>
      <c r="C51" s="11"/>
      <c r="D51" s="147" t="s">
        <v>3</v>
      </c>
      <c r="E51" s="11"/>
      <c r="F51" s="148" t="s">
        <v>137</v>
      </c>
      <c r="G51" s="149" t="str">
        <f t="shared" si="13"/>
        <v>ManTech19ADSV-3-A-08Govt</v>
      </c>
      <c r="H51" s="149"/>
      <c r="I51" s="147" t="s">
        <v>31</v>
      </c>
      <c r="J51" s="84">
        <v>198.32</v>
      </c>
      <c r="K51" s="84">
        <f t="shared" ca="1" si="14"/>
        <v>214.53</v>
      </c>
      <c r="L51" s="84">
        <f t="shared" ca="1" si="15"/>
        <v>90.445847999999998</v>
      </c>
      <c r="M51" s="84">
        <f t="shared" ca="1" si="16"/>
        <v>0</v>
      </c>
      <c r="N51" s="84">
        <f t="shared" ca="1" si="17"/>
        <v>0</v>
      </c>
      <c r="O51" s="150">
        <f t="shared" si="18"/>
        <v>519.33333333333337</v>
      </c>
      <c r="P51" s="84">
        <f t="shared" ca="1" si="19"/>
        <v>0</v>
      </c>
      <c r="Q51" s="84">
        <f t="shared" ca="1" si="20"/>
        <v>74.435119074400006</v>
      </c>
      <c r="R51" s="84">
        <f t="shared" ca="1" si="21"/>
        <v>898.74430040773336</v>
      </c>
      <c r="S51" s="84">
        <f t="shared" ca="1" si="22"/>
        <v>134.81164506115999</v>
      </c>
      <c r="T51" s="84">
        <f t="shared" ca="1" si="23"/>
        <v>1033.56</v>
      </c>
      <c r="U51" s="151">
        <v>0</v>
      </c>
      <c r="V51" s="152">
        <f t="shared" ca="1" si="24"/>
        <v>0</v>
      </c>
      <c r="Y51" s="153">
        <f t="shared" ca="1" si="25"/>
        <v>0</v>
      </c>
      <c r="Z51" s="153">
        <f t="shared" ca="1" si="26"/>
        <v>0</v>
      </c>
      <c r="AA51" s="153">
        <f t="shared" ca="1" si="27"/>
        <v>0</v>
      </c>
      <c r="AB51" s="153">
        <f t="shared" ca="1" si="28"/>
        <v>0</v>
      </c>
      <c r="AC51" s="153">
        <f t="shared" ca="1" si="29"/>
        <v>0</v>
      </c>
      <c r="AD51" s="153">
        <f t="shared" ca="1" si="30"/>
        <v>0</v>
      </c>
      <c r="AE51" s="153">
        <f t="shared" ca="1" si="31"/>
        <v>0</v>
      </c>
      <c r="AF51" s="153">
        <f t="shared" ca="1" si="32"/>
        <v>0</v>
      </c>
      <c r="AG51" s="153">
        <f t="shared" ca="1" si="33"/>
        <v>0</v>
      </c>
      <c r="AH51" s="154"/>
      <c r="AI51" s="155">
        <f t="shared" ca="1" si="34"/>
        <v>0</v>
      </c>
      <c r="AJ51" s="156"/>
      <c r="AM51" s="24" t="str">
        <f t="shared" ca="1" si="35"/>
        <v>1</v>
      </c>
      <c r="AN51" s="24" t="str">
        <f t="shared" ca="1" si="36"/>
        <v>0</v>
      </c>
    </row>
    <row r="52" spans="1:40">
      <c r="A52" s="11">
        <f t="shared" si="37"/>
        <v>20</v>
      </c>
      <c r="B52" s="146" t="s">
        <v>105</v>
      </c>
      <c r="C52" s="11"/>
      <c r="D52" s="147" t="s">
        <v>3</v>
      </c>
      <c r="E52" s="11"/>
      <c r="F52" s="148" t="s">
        <v>167</v>
      </c>
      <c r="G52" s="149" t="str">
        <f t="shared" si="13"/>
        <v>ManTech20ADSV-3-A-02Govt</v>
      </c>
      <c r="H52" s="149"/>
      <c r="I52" s="147" t="s">
        <v>31</v>
      </c>
      <c r="J52" s="84">
        <v>105.2</v>
      </c>
      <c r="K52" s="84">
        <f t="shared" ca="1" si="14"/>
        <v>113.8</v>
      </c>
      <c r="L52" s="84">
        <f t="shared" ca="1" si="15"/>
        <v>47.978079999999999</v>
      </c>
      <c r="M52" s="84">
        <f t="shared" ca="1" si="16"/>
        <v>0</v>
      </c>
      <c r="N52" s="84">
        <f t="shared" ca="1" si="17"/>
        <v>0</v>
      </c>
      <c r="O52" s="150">
        <f t="shared" si="18"/>
        <v>519.33333333333337</v>
      </c>
      <c r="P52" s="84">
        <f t="shared" ca="1" si="19"/>
        <v>0</v>
      </c>
      <c r="Q52" s="84">
        <f t="shared" ca="1" si="20"/>
        <v>61.504360624</v>
      </c>
      <c r="R52" s="84">
        <f t="shared" ca="1" si="21"/>
        <v>742.61577395733332</v>
      </c>
      <c r="S52" s="84">
        <f t="shared" ca="1" si="22"/>
        <v>111.39236609359999</v>
      </c>
      <c r="T52" s="84">
        <f t="shared" ca="1" si="23"/>
        <v>854.01</v>
      </c>
      <c r="U52" s="151">
        <v>0</v>
      </c>
      <c r="V52" s="152">
        <f t="shared" ca="1" si="24"/>
        <v>0</v>
      </c>
      <c r="Y52" s="153">
        <f t="shared" ca="1" si="25"/>
        <v>0</v>
      </c>
      <c r="Z52" s="153">
        <f t="shared" ca="1" si="26"/>
        <v>0</v>
      </c>
      <c r="AA52" s="153">
        <f t="shared" ca="1" si="27"/>
        <v>0</v>
      </c>
      <c r="AB52" s="153">
        <f t="shared" ca="1" si="28"/>
        <v>0</v>
      </c>
      <c r="AC52" s="153">
        <f t="shared" ca="1" si="29"/>
        <v>0</v>
      </c>
      <c r="AD52" s="153">
        <f t="shared" ca="1" si="30"/>
        <v>0</v>
      </c>
      <c r="AE52" s="153">
        <f t="shared" ca="1" si="31"/>
        <v>0</v>
      </c>
      <c r="AF52" s="153">
        <f t="shared" ca="1" si="32"/>
        <v>0</v>
      </c>
      <c r="AG52" s="153">
        <f t="shared" ca="1" si="33"/>
        <v>0</v>
      </c>
      <c r="AH52" s="154"/>
      <c r="AI52" s="155">
        <f t="shared" ca="1" si="34"/>
        <v>0</v>
      </c>
      <c r="AJ52" s="156"/>
      <c r="AM52" s="24" t="str">
        <f t="shared" ca="1" si="35"/>
        <v>1</v>
      </c>
      <c r="AN52" s="24" t="str">
        <f t="shared" ca="1" si="36"/>
        <v>0</v>
      </c>
    </row>
    <row r="53" spans="1:40">
      <c r="A53" s="11">
        <f t="shared" si="37"/>
        <v>21</v>
      </c>
      <c r="B53" s="146" t="s">
        <v>106</v>
      </c>
      <c r="C53" s="11"/>
      <c r="D53" s="147" t="s">
        <v>3</v>
      </c>
      <c r="E53" s="11"/>
      <c r="F53" s="148" t="s">
        <v>161</v>
      </c>
      <c r="G53" s="149" t="str">
        <f t="shared" si="13"/>
        <v>ManTech21FINA-3-A-11Govt</v>
      </c>
      <c r="H53" s="149"/>
      <c r="I53" s="147" t="s">
        <v>31</v>
      </c>
      <c r="J53" s="84">
        <v>0</v>
      </c>
      <c r="K53" s="84">
        <f t="shared" ca="1" si="14"/>
        <v>0</v>
      </c>
      <c r="L53" s="84">
        <f t="shared" ca="1" si="15"/>
        <v>0</v>
      </c>
      <c r="M53" s="84">
        <f t="shared" ca="1" si="16"/>
        <v>0</v>
      </c>
      <c r="N53" s="84">
        <f t="shared" ca="1" si="17"/>
        <v>0</v>
      </c>
      <c r="O53" s="150" t="str">
        <f t="shared" si="18"/>
        <v/>
      </c>
      <c r="P53" s="84">
        <f t="shared" ca="1" si="19"/>
        <v>0</v>
      </c>
      <c r="Q53" s="84">
        <f t="shared" ca="1" si="20"/>
        <v>0</v>
      </c>
      <c r="R53" s="84">
        <f t="shared" ca="1" si="21"/>
        <v>0</v>
      </c>
      <c r="S53" s="84">
        <f t="shared" ca="1" si="22"/>
        <v>0</v>
      </c>
      <c r="T53" s="84">
        <f t="shared" ca="1" si="23"/>
        <v>0</v>
      </c>
      <c r="U53" s="151">
        <v>0</v>
      </c>
      <c r="V53" s="152">
        <f t="shared" ca="1" si="24"/>
        <v>0</v>
      </c>
      <c r="Y53" s="153">
        <f t="shared" ca="1" si="25"/>
        <v>0</v>
      </c>
      <c r="Z53" s="153">
        <f t="shared" ca="1" si="26"/>
        <v>0</v>
      </c>
      <c r="AA53" s="153">
        <f t="shared" ca="1" si="27"/>
        <v>0</v>
      </c>
      <c r="AB53" s="153">
        <f t="shared" ca="1" si="28"/>
        <v>0</v>
      </c>
      <c r="AC53" s="153">
        <f t="shared" ca="1" si="29"/>
        <v>0</v>
      </c>
      <c r="AD53" s="153">
        <f t="shared" ca="1" si="30"/>
        <v>0</v>
      </c>
      <c r="AE53" s="153">
        <f t="shared" ca="1" si="31"/>
        <v>0</v>
      </c>
      <c r="AF53" s="153">
        <f t="shared" ca="1" si="32"/>
        <v>0</v>
      </c>
      <c r="AG53" s="153">
        <f t="shared" ca="1" si="33"/>
        <v>0</v>
      </c>
      <c r="AH53" s="154"/>
      <c r="AI53" s="155">
        <f t="shared" ca="1" si="34"/>
        <v>0</v>
      </c>
      <c r="AJ53" s="156"/>
      <c r="AM53" s="24" t="str">
        <f t="shared" ca="1" si="35"/>
        <v>0</v>
      </c>
      <c r="AN53" s="24" t="str">
        <f t="shared" ca="1" si="36"/>
        <v>0</v>
      </c>
    </row>
    <row r="54" spans="1:40">
      <c r="A54" s="11">
        <f t="shared" si="37"/>
        <v>22</v>
      </c>
      <c r="B54" s="146" t="s">
        <v>107</v>
      </c>
      <c r="C54" s="11"/>
      <c r="D54" s="147" t="s">
        <v>3</v>
      </c>
      <c r="E54" s="11"/>
      <c r="F54" s="148" t="s">
        <v>162</v>
      </c>
      <c r="G54" s="149" t="str">
        <f t="shared" si="13"/>
        <v>ManTech22FINA-3-A-08Govt</v>
      </c>
      <c r="H54" s="149"/>
      <c r="I54" s="147" t="s">
        <v>31</v>
      </c>
      <c r="J54" s="84">
        <v>198.8</v>
      </c>
      <c r="K54" s="84">
        <f t="shared" ca="1" si="14"/>
        <v>215.05</v>
      </c>
      <c r="L54" s="84">
        <f t="shared" ca="1" si="15"/>
        <v>90.665080000000003</v>
      </c>
      <c r="M54" s="84">
        <f t="shared" ca="1" si="16"/>
        <v>0</v>
      </c>
      <c r="N54" s="84">
        <f t="shared" ca="1" si="17"/>
        <v>0</v>
      </c>
      <c r="O54" s="150">
        <f t="shared" si="18"/>
        <v>519.33333333333337</v>
      </c>
      <c r="P54" s="84">
        <f t="shared" ca="1" si="19"/>
        <v>0</v>
      </c>
      <c r="Q54" s="84">
        <f t="shared" ca="1" si="20"/>
        <v>74.501871724000011</v>
      </c>
      <c r="R54" s="84">
        <f t="shared" ca="1" si="21"/>
        <v>899.55028505733344</v>
      </c>
      <c r="S54" s="84">
        <f t="shared" ca="1" si="22"/>
        <v>134.93254275860002</v>
      </c>
      <c r="T54" s="84">
        <f t="shared" ca="1" si="23"/>
        <v>1034.48</v>
      </c>
      <c r="U54" s="151">
        <v>0</v>
      </c>
      <c r="V54" s="152">
        <f t="shared" ca="1" si="24"/>
        <v>0</v>
      </c>
      <c r="Y54" s="153">
        <f t="shared" ca="1" si="25"/>
        <v>0</v>
      </c>
      <c r="Z54" s="153">
        <f t="shared" ca="1" si="26"/>
        <v>0</v>
      </c>
      <c r="AA54" s="153">
        <f t="shared" ca="1" si="27"/>
        <v>0</v>
      </c>
      <c r="AB54" s="153">
        <f t="shared" ca="1" si="28"/>
        <v>0</v>
      </c>
      <c r="AC54" s="153">
        <f t="shared" ca="1" si="29"/>
        <v>0</v>
      </c>
      <c r="AD54" s="153">
        <f t="shared" ca="1" si="30"/>
        <v>0</v>
      </c>
      <c r="AE54" s="153">
        <f t="shared" ca="1" si="31"/>
        <v>0</v>
      </c>
      <c r="AF54" s="153">
        <f t="shared" ca="1" si="32"/>
        <v>0</v>
      </c>
      <c r="AG54" s="153">
        <f t="shared" ca="1" si="33"/>
        <v>0</v>
      </c>
      <c r="AH54" s="154"/>
      <c r="AI54" s="155">
        <f t="shared" ca="1" si="34"/>
        <v>0</v>
      </c>
      <c r="AJ54" s="156"/>
      <c r="AM54" s="24" t="str">
        <f t="shared" ca="1" si="35"/>
        <v>1</v>
      </c>
      <c r="AN54" s="24" t="str">
        <f t="shared" ca="1" si="36"/>
        <v>0</v>
      </c>
    </row>
    <row r="55" spans="1:40" ht="15">
      <c r="B55" s="157" t="s">
        <v>67</v>
      </c>
      <c r="C55" s="11"/>
      <c r="D55" s="147"/>
      <c r="E55" s="11"/>
      <c r="F55" s="148"/>
      <c r="G55" s="149"/>
      <c r="H55" s="149"/>
      <c r="I55" s="147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151"/>
      <c r="V55" s="152"/>
      <c r="Y55" s="153"/>
      <c r="Z55" s="153"/>
      <c r="AA55" s="153"/>
      <c r="AB55" s="153"/>
      <c r="AC55" s="153"/>
      <c r="AD55" s="153"/>
      <c r="AE55" s="153"/>
      <c r="AF55" s="153"/>
      <c r="AG55" s="153"/>
      <c r="AH55" s="154"/>
      <c r="AI55" s="155"/>
      <c r="AJ55" s="156"/>
    </row>
    <row r="56" spans="1:40">
      <c r="A56" s="11">
        <f>A54+1</f>
        <v>23</v>
      </c>
      <c r="B56" s="146" t="s">
        <v>108</v>
      </c>
      <c r="C56" s="11"/>
      <c r="D56" s="147" t="s">
        <v>3</v>
      </c>
      <c r="E56" s="11"/>
      <c r="F56" s="148" t="s">
        <v>136</v>
      </c>
      <c r="G56" s="149" t="str">
        <f>D56&amp;A56&amp;F56&amp;I56</f>
        <v>ManTech23ITEK-3-A-11Govt</v>
      </c>
      <c r="H56" s="149"/>
      <c r="I56" s="147" t="s">
        <v>31</v>
      </c>
      <c r="J56" s="84">
        <v>363.76</v>
      </c>
      <c r="K56" s="84">
        <f ca="1">ROUND($J56*(VLOOKUP($I56,$I$9:$S$24,K$6,FALSE)),2)</f>
        <v>393.5</v>
      </c>
      <c r="L56" s="84">
        <f ca="1">$K56*(VLOOKUP($I56,$I$9:$S$24,L$6,FALSE))</f>
        <v>165.89959999999999</v>
      </c>
      <c r="M56" s="84">
        <f ca="1">($K56+$L56)*(VLOOKUP($I56,$I$9:$S$24,M$6,FALSE))</f>
        <v>0</v>
      </c>
      <c r="N56" s="84">
        <f ca="1">$K56*(VLOOKUP($I56,$I$9:$S$24,N$6,FALSE))</f>
        <v>0</v>
      </c>
      <c r="O56" s="150">
        <f>IF(J56=0,"",IF(D56="ManTech",$O$29,0))</f>
        <v>519.33333333333337</v>
      </c>
      <c r="P56" s="84">
        <f ca="1">$K56*($P$29/100)</f>
        <v>0</v>
      </c>
      <c r="Q56" s="84">
        <f ca="1">IF($D56="ManTech",(SUM($K56:$P56)*(VLOOKUP($I56,$I$9:$S$24,Q$6,FALSE))),(IF(M56=0,((SUM(K56,N56:P56))*(VLOOKUP($I56,$I$9:$S$24,Q$6,FALSE))),(SUM($M56:$P56)*(VLOOKUP($I56,$I$9:$S$24,Q$6,FALSE))))))</f>
        <v>97.40958388</v>
      </c>
      <c r="R56" s="84">
        <f ca="1">SUM(K56:Q56)</f>
        <v>1176.1425172133331</v>
      </c>
      <c r="S56" s="84">
        <f ca="1">(R56*(VLOOKUP($I56,$I$9:$S$24,S$6,FALSE)))</f>
        <v>176.42137758199996</v>
      </c>
      <c r="T56" s="84">
        <f ca="1">ROUND(SUM(R56:S56),2)</f>
        <v>1352.56</v>
      </c>
      <c r="U56" s="151">
        <v>0</v>
      </c>
      <c r="V56" s="152">
        <f ca="1">$T56*$U56</f>
        <v>0</v>
      </c>
      <c r="Y56" s="153">
        <f t="shared" ref="Y56:AB58" ca="1" si="38">K56*$U56</f>
        <v>0</v>
      </c>
      <c r="Z56" s="153">
        <f t="shared" ca="1" si="38"/>
        <v>0</v>
      </c>
      <c r="AA56" s="153">
        <f t="shared" ca="1" si="38"/>
        <v>0</v>
      </c>
      <c r="AB56" s="153">
        <f t="shared" ca="1" si="38"/>
        <v>0</v>
      </c>
      <c r="AC56" s="153">
        <f t="shared" ref="AC56:AD58" ca="1" si="39">P56*$U56</f>
        <v>0</v>
      </c>
      <c r="AD56" s="153">
        <f t="shared" ca="1" si="39"/>
        <v>0</v>
      </c>
      <c r="AE56" s="153">
        <f ca="1">SUM(Y56:AD56)</f>
        <v>0</v>
      </c>
      <c r="AF56" s="153">
        <f ca="1">S56*$U56</f>
        <v>0</v>
      </c>
      <c r="AG56" s="153">
        <f ca="1">SUM(AE56:AF56)</f>
        <v>0</v>
      </c>
      <c r="AH56" s="154"/>
      <c r="AI56" s="155">
        <f ca="1">AG56-V56</f>
        <v>0</v>
      </c>
      <c r="AJ56" s="156"/>
      <c r="AM56" s="24" t="str">
        <f ca="1">IF((OR((T56=""),(T56&gt;0))),"1","0")</f>
        <v>1</v>
      </c>
      <c r="AN56" s="24" t="str">
        <f ca="1">IF((OR((V56=""),(V56&gt;0))),"1","0")</f>
        <v>0</v>
      </c>
    </row>
    <row r="57" spans="1:40">
      <c r="A57" s="11">
        <f>A56+1</f>
        <v>24</v>
      </c>
      <c r="B57" s="146" t="s">
        <v>109</v>
      </c>
      <c r="C57" s="11"/>
      <c r="D57" s="147" t="s">
        <v>3</v>
      </c>
      <c r="E57" s="11"/>
      <c r="F57" s="148" t="s">
        <v>136</v>
      </c>
      <c r="G57" s="149" t="str">
        <f>D57&amp;A57&amp;F57&amp;I57</f>
        <v>ManTech24ITEK-3-A-11Govt</v>
      </c>
      <c r="H57" s="149"/>
      <c r="I57" s="147" t="s">
        <v>31</v>
      </c>
      <c r="J57" s="84">
        <v>363.76</v>
      </c>
      <c r="K57" s="84">
        <f ca="1">ROUND($J57*(VLOOKUP($I57,$I$9:$S$24,K$6,FALSE)),2)</f>
        <v>393.5</v>
      </c>
      <c r="L57" s="84">
        <f ca="1">$K57*(VLOOKUP($I57,$I$9:$S$24,L$6,FALSE))</f>
        <v>165.89959999999999</v>
      </c>
      <c r="M57" s="84">
        <f ca="1">($K57+$L57)*(VLOOKUP($I57,$I$9:$S$24,M$6,FALSE))</f>
        <v>0</v>
      </c>
      <c r="N57" s="84">
        <f ca="1">$K57*(VLOOKUP($I57,$I$9:$S$24,N$6,FALSE))</f>
        <v>0</v>
      </c>
      <c r="O57" s="150">
        <f>IF(J57=0,"",IF(D57="ManTech",$O$29,0))</f>
        <v>519.33333333333337</v>
      </c>
      <c r="P57" s="84">
        <f ca="1">$K57*($P$29/100)</f>
        <v>0</v>
      </c>
      <c r="Q57" s="84">
        <f ca="1">IF($D57="ManTech",(SUM($K57:$P57)*(VLOOKUP($I57,$I$9:$S$24,Q$6,FALSE))),(IF(M57=0,((SUM(K57,N57:P57))*(VLOOKUP($I57,$I$9:$S$24,Q$6,FALSE))),(SUM($M57:$P57)*(VLOOKUP($I57,$I$9:$S$24,Q$6,FALSE))))))</f>
        <v>97.40958388</v>
      </c>
      <c r="R57" s="84">
        <f ca="1">SUM(K57:Q57)</f>
        <v>1176.1425172133331</v>
      </c>
      <c r="S57" s="84">
        <f ca="1">(R57*(VLOOKUP($I57,$I$9:$S$24,S$6,FALSE)))</f>
        <v>176.42137758199996</v>
      </c>
      <c r="T57" s="84">
        <f ca="1">ROUND(SUM(R57:S57),2)</f>
        <v>1352.56</v>
      </c>
      <c r="U57" s="151">
        <v>0</v>
      </c>
      <c r="V57" s="152">
        <f ca="1">$T57*$U57</f>
        <v>0</v>
      </c>
      <c r="Y57" s="153">
        <f t="shared" ca="1" si="38"/>
        <v>0</v>
      </c>
      <c r="Z57" s="153">
        <f t="shared" ca="1" si="38"/>
        <v>0</v>
      </c>
      <c r="AA57" s="153">
        <f t="shared" ca="1" si="38"/>
        <v>0</v>
      </c>
      <c r="AB57" s="153">
        <f t="shared" ca="1" si="38"/>
        <v>0</v>
      </c>
      <c r="AC57" s="153">
        <f t="shared" ca="1" si="39"/>
        <v>0</v>
      </c>
      <c r="AD57" s="153">
        <f t="shared" ca="1" si="39"/>
        <v>0</v>
      </c>
      <c r="AE57" s="153">
        <f ca="1">SUM(Y57:AD57)</f>
        <v>0</v>
      </c>
      <c r="AF57" s="153">
        <f ca="1">S57*$U57</f>
        <v>0</v>
      </c>
      <c r="AG57" s="153">
        <f ca="1">SUM(AE57:AF57)</f>
        <v>0</v>
      </c>
      <c r="AH57" s="154"/>
      <c r="AI57" s="155">
        <f ca="1">AG57-V57</f>
        <v>0</v>
      </c>
      <c r="AJ57" s="156"/>
      <c r="AM57" s="24" t="str">
        <f ca="1">IF((OR((T57=""),(T57&gt;0))),"1","0")</f>
        <v>1</v>
      </c>
      <c r="AN57" s="24" t="str">
        <f ca="1">IF((OR((V57=""),(V57&gt;0))),"1","0")</f>
        <v>0</v>
      </c>
    </row>
    <row r="58" spans="1:40">
      <c r="A58" s="11">
        <f>A57+1</f>
        <v>25</v>
      </c>
      <c r="B58" s="146" t="s">
        <v>110</v>
      </c>
      <c r="C58" s="11"/>
      <c r="D58" s="147" t="s">
        <v>3</v>
      </c>
      <c r="E58" s="11"/>
      <c r="F58" s="148" t="s">
        <v>137</v>
      </c>
      <c r="G58" s="149" t="str">
        <f>D58&amp;A58&amp;F58&amp;I58</f>
        <v>ManTech25ADSV-3-A-08Govt</v>
      </c>
      <c r="H58" s="149"/>
      <c r="I58" s="147" t="s">
        <v>31</v>
      </c>
      <c r="J58" s="84">
        <v>198.32</v>
      </c>
      <c r="K58" s="84">
        <f ca="1">ROUND($J58*(VLOOKUP($I58,$I$9:$S$24,K$6,FALSE)),2)</f>
        <v>214.53</v>
      </c>
      <c r="L58" s="84">
        <f ca="1">$K58*(VLOOKUP($I58,$I$9:$S$24,L$6,FALSE))</f>
        <v>90.445847999999998</v>
      </c>
      <c r="M58" s="84">
        <f ca="1">($K58+$L58)*(VLOOKUP($I58,$I$9:$S$24,M$6,FALSE))</f>
        <v>0</v>
      </c>
      <c r="N58" s="84">
        <f ca="1">$K58*(VLOOKUP($I58,$I$9:$S$24,N$6,FALSE))</f>
        <v>0</v>
      </c>
      <c r="O58" s="150">
        <f>IF(J58=0,"",IF(D58="ManTech",$O$29,0))</f>
        <v>519.33333333333337</v>
      </c>
      <c r="P58" s="84">
        <f ca="1">$K58*($P$29/100)</f>
        <v>0</v>
      </c>
      <c r="Q58" s="84">
        <f ca="1">IF($D58="ManTech",(SUM($K58:$P58)*(VLOOKUP($I58,$I$9:$S$24,Q$6,FALSE))),(IF(M58=0,((SUM(K58,N58:P58))*(VLOOKUP($I58,$I$9:$S$24,Q$6,FALSE))),(SUM($M58:$P58)*(VLOOKUP($I58,$I$9:$S$24,Q$6,FALSE))))))</f>
        <v>74.435119074400006</v>
      </c>
      <c r="R58" s="84">
        <f ca="1">SUM(K58:Q58)</f>
        <v>898.74430040773336</v>
      </c>
      <c r="S58" s="84">
        <f ca="1">(R58*(VLOOKUP($I58,$I$9:$S$24,S$6,FALSE)))</f>
        <v>134.81164506115999</v>
      </c>
      <c r="T58" s="84">
        <f ca="1">ROUND(SUM(R58:S58),2)</f>
        <v>1033.56</v>
      </c>
      <c r="U58" s="151">
        <v>0</v>
      </c>
      <c r="V58" s="152">
        <f ca="1">$T58*$U58</f>
        <v>0</v>
      </c>
      <c r="Y58" s="153">
        <f t="shared" ca="1" si="38"/>
        <v>0</v>
      </c>
      <c r="Z58" s="153">
        <f t="shared" ca="1" si="38"/>
        <v>0</v>
      </c>
      <c r="AA58" s="153">
        <f t="shared" ca="1" si="38"/>
        <v>0</v>
      </c>
      <c r="AB58" s="153">
        <f t="shared" ca="1" si="38"/>
        <v>0</v>
      </c>
      <c r="AC58" s="153">
        <f t="shared" ca="1" si="39"/>
        <v>0</v>
      </c>
      <c r="AD58" s="153">
        <f t="shared" ca="1" si="39"/>
        <v>0</v>
      </c>
      <c r="AE58" s="153">
        <f ca="1">SUM(Y58:AD58)</f>
        <v>0</v>
      </c>
      <c r="AF58" s="153">
        <f ca="1">S58*$U58</f>
        <v>0</v>
      </c>
      <c r="AG58" s="153">
        <f ca="1">SUM(AE58:AF58)</f>
        <v>0</v>
      </c>
      <c r="AH58" s="154"/>
      <c r="AI58" s="155">
        <f ca="1">AG58-V58</f>
        <v>0</v>
      </c>
      <c r="AJ58" s="156"/>
      <c r="AM58" s="24" t="str">
        <f ca="1">IF((OR((T58=""),(T58&gt;0))),"1","0")</f>
        <v>1</v>
      </c>
      <c r="AN58" s="24" t="str">
        <f ca="1">IF((OR((V58=""),(V58&gt;0))),"1","0")</f>
        <v>0</v>
      </c>
    </row>
    <row r="59" spans="1:40" ht="15.75">
      <c r="B59" s="141" t="s">
        <v>7</v>
      </c>
      <c r="C59" s="11"/>
      <c r="D59" s="147"/>
      <c r="E59" s="11"/>
      <c r="F59" s="148"/>
      <c r="G59" s="149"/>
      <c r="H59" s="149"/>
      <c r="I59" s="147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151"/>
      <c r="V59" s="152"/>
      <c r="Y59" s="153"/>
      <c r="Z59" s="153"/>
      <c r="AA59" s="153"/>
      <c r="AB59" s="153"/>
      <c r="AC59" s="153"/>
      <c r="AD59" s="153"/>
      <c r="AE59" s="153"/>
      <c r="AF59" s="153"/>
      <c r="AG59" s="153"/>
      <c r="AH59" s="154"/>
      <c r="AI59" s="155"/>
      <c r="AJ59" s="156"/>
    </row>
    <row r="60" spans="1:40">
      <c r="A60" s="11">
        <f>A58+1</f>
        <v>26</v>
      </c>
      <c r="B60" s="146" t="s">
        <v>86</v>
      </c>
      <c r="C60" s="11"/>
      <c r="D60" s="147" t="s">
        <v>3</v>
      </c>
      <c r="E60" s="11"/>
      <c r="F60" s="148" t="s">
        <v>140</v>
      </c>
      <c r="G60" s="149" t="str">
        <f t="shared" ref="G60:G81" si="40">D60&amp;A60&amp;F60&amp;I60</f>
        <v>ManTech26PROJ-3-D-12Contr</v>
      </c>
      <c r="H60" s="149"/>
      <c r="I60" s="147" t="s">
        <v>30</v>
      </c>
      <c r="J60" s="84">
        <v>459.6</v>
      </c>
      <c r="K60" s="84">
        <f t="shared" ref="K60:K81" ca="1" si="41">ROUND($J60*(VLOOKUP($I60,$I$9:$S$24,K$6,FALSE)),2)</f>
        <v>497.18</v>
      </c>
      <c r="L60" s="84">
        <f t="shared" ref="L60:L81" ca="1" si="42">$K60*(VLOOKUP($I60,$I$9:$S$24,L$6,FALSE))</f>
        <v>209.611088</v>
      </c>
      <c r="M60" s="84">
        <f t="shared" ref="M60:M81" ca="1" si="43">($K60+$L60)*(VLOOKUP($I60,$I$9:$S$24,M$6,FALSE))</f>
        <v>99.0214314288</v>
      </c>
      <c r="N60" s="84">
        <f t="shared" ref="N60:P81" ca="1" si="44">$K60*(VLOOKUP($I60,$I$9:$S$24,N$6,FALSE))</f>
        <v>0</v>
      </c>
      <c r="O60" s="84">
        <f t="shared" ca="1" si="44"/>
        <v>0</v>
      </c>
      <c r="P60" s="84">
        <f t="shared" ca="1" si="44"/>
        <v>0</v>
      </c>
      <c r="Q60" s="84">
        <f t="shared" ref="Q60:Q81" ca="1" si="45">IF($D60="ManTech",(SUM($K60:$N60)*(VLOOKUP($I60,$I$9:$S$24,Q$6,FALSE))),(IF(M60=0,((SUM(K60,N60:P60))*(VLOOKUP($I60,$I$9:$S$24,Q$6,FALSE))),(SUM($M60:$P60)*(VLOOKUP($I60,$I$9:$S$24,Q$6,FALSE))))))</f>
        <v>72.764870504420642</v>
      </c>
      <c r="R60" s="84">
        <f t="shared" ref="R60:R81" ca="1" si="46">SUM(K60:Q60)</f>
        <v>878.57738993322062</v>
      </c>
      <c r="S60" s="84">
        <f t="shared" ref="S60:S81" ca="1" si="47">(R60*(VLOOKUP($I60,$I$9:$S$24,S$6,FALSE)))</f>
        <v>131.78660848998308</v>
      </c>
      <c r="T60" s="84">
        <f t="shared" ref="T60:T81" ca="1" si="48">ROUND(SUM(R60:S60),2)</f>
        <v>1010.36</v>
      </c>
      <c r="U60" s="151">
        <v>0</v>
      </c>
      <c r="V60" s="152">
        <f t="shared" ref="V60:V81" ca="1" si="49">$T60*$U60</f>
        <v>0</v>
      </c>
      <c r="Y60" s="153">
        <f t="shared" ref="Y60:Y81" ca="1" si="50">K60*$U60</f>
        <v>0</v>
      </c>
      <c r="Z60" s="153">
        <f t="shared" ref="Z60:Z81" ca="1" si="51">L60*$U60</f>
        <v>0</v>
      </c>
      <c r="AA60" s="153">
        <f t="shared" ref="AA60:AA81" ca="1" si="52">M60*$U60</f>
        <v>0</v>
      </c>
      <c r="AB60" s="153">
        <f t="shared" ref="AB60:AB81" ca="1" si="53">N60*$U60</f>
        <v>0</v>
      </c>
      <c r="AC60" s="153">
        <f t="shared" ref="AC60:AC81" ca="1" si="54">P60*$U60</f>
        <v>0</v>
      </c>
      <c r="AD60" s="153">
        <f t="shared" ref="AD60:AD81" ca="1" si="55">Q60*$U60</f>
        <v>0</v>
      </c>
      <c r="AE60" s="153">
        <f t="shared" ref="AE60:AE81" ca="1" si="56">SUM(Y60:AD60)</f>
        <v>0</v>
      </c>
      <c r="AF60" s="153">
        <f t="shared" ref="AF60:AF81" ca="1" si="57">S60*$U60</f>
        <v>0</v>
      </c>
      <c r="AG60" s="153">
        <f t="shared" ref="AG60:AG81" ca="1" si="58">SUM(AE60:AF60)</f>
        <v>0</v>
      </c>
      <c r="AH60" s="154"/>
      <c r="AI60" s="155">
        <f t="shared" ref="AI60:AI81" ca="1" si="59">AG60-V60</f>
        <v>0</v>
      </c>
      <c r="AJ60" s="156"/>
      <c r="AM60" s="24" t="str">
        <f t="shared" ref="AM60:AM81" ca="1" si="60">IF((OR((T60=""),(T60&gt;0))),"1","0")</f>
        <v>1</v>
      </c>
      <c r="AN60" s="24" t="str">
        <f t="shared" ref="AN60:AN81" ca="1" si="61">IF((OR((V60=""),(V60&gt;0))),"1","0")</f>
        <v>0</v>
      </c>
    </row>
    <row r="61" spans="1:40">
      <c r="A61" s="11">
        <f t="shared" ref="A61:A81" si="62">A60+1</f>
        <v>27</v>
      </c>
      <c r="B61" s="146" t="s">
        <v>87</v>
      </c>
      <c r="C61" s="11"/>
      <c r="D61" s="147" t="s">
        <v>3</v>
      </c>
      <c r="E61" s="11"/>
      <c r="F61" s="148" t="s">
        <v>141</v>
      </c>
      <c r="G61" s="149" t="str">
        <f t="shared" si="40"/>
        <v>ManTech27PROJ-3-D-11Contr</v>
      </c>
      <c r="H61" s="149"/>
      <c r="I61" s="147" t="s">
        <v>30</v>
      </c>
      <c r="J61" s="84">
        <v>411.84</v>
      </c>
      <c r="K61" s="84">
        <f t="shared" ca="1" si="41"/>
        <v>445.51</v>
      </c>
      <c r="L61" s="84">
        <f t="shared" ca="1" si="42"/>
        <v>187.82701599999999</v>
      </c>
      <c r="M61" s="84">
        <f t="shared" ca="1" si="43"/>
        <v>88.73051594159999</v>
      </c>
      <c r="N61" s="84">
        <f t="shared" ca="1" si="44"/>
        <v>0</v>
      </c>
      <c r="O61" s="84">
        <f t="shared" ca="1" si="44"/>
        <v>0</v>
      </c>
      <c r="P61" s="84">
        <f t="shared" ca="1" si="44"/>
        <v>0</v>
      </c>
      <c r="Q61" s="84">
        <f t="shared" ca="1" si="45"/>
        <v>65.202698134326468</v>
      </c>
      <c r="R61" s="84">
        <f t="shared" ca="1" si="46"/>
        <v>787.27023007592641</v>
      </c>
      <c r="S61" s="84">
        <f t="shared" ca="1" si="47"/>
        <v>118.09053451138895</v>
      </c>
      <c r="T61" s="84">
        <f t="shared" ca="1" si="48"/>
        <v>905.36</v>
      </c>
      <c r="U61" s="151">
        <v>0</v>
      </c>
      <c r="V61" s="152">
        <f t="shared" ca="1" si="49"/>
        <v>0</v>
      </c>
      <c r="Y61" s="153">
        <f t="shared" ca="1" si="50"/>
        <v>0</v>
      </c>
      <c r="Z61" s="153">
        <f t="shared" ca="1" si="51"/>
        <v>0</v>
      </c>
      <c r="AA61" s="153">
        <f t="shared" ca="1" si="52"/>
        <v>0</v>
      </c>
      <c r="AB61" s="153">
        <f t="shared" ca="1" si="53"/>
        <v>0</v>
      </c>
      <c r="AC61" s="153">
        <f t="shared" ca="1" si="54"/>
        <v>0</v>
      </c>
      <c r="AD61" s="153">
        <f t="shared" ca="1" si="55"/>
        <v>0</v>
      </c>
      <c r="AE61" s="153">
        <f t="shared" ca="1" si="56"/>
        <v>0</v>
      </c>
      <c r="AF61" s="153">
        <f t="shared" ca="1" si="57"/>
        <v>0</v>
      </c>
      <c r="AG61" s="153">
        <f t="shared" ca="1" si="58"/>
        <v>0</v>
      </c>
      <c r="AH61" s="154"/>
      <c r="AI61" s="155">
        <f t="shared" ca="1" si="59"/>
        <v>0</v>
      </c>
      <c r="AJ61" s="156"/>
      <c r="AM61" s="24" t="str">
        <f t="shared" ca="1" si="60"/>
        <v>1</v>
      </c>
      <c r="AN61" s="24" t="str">
        <f t="shared" ca="1" si="61"/>
        <v>0</v>
      </c>
    </row>
    <row r="62" spans="1:40">
      <c r="A62" s="11">
        <f t="shared" si="62"/>
        <v>28</v>
      </c>
      <c r="B62" s="146" t="s">
        <v>88</v>
      </c>
      <c r="C62" s="11"/>
      <c r="D62" s="147" t="s">
        <v>3</v>
      </c>
      <c r="E62" s="11"/>
      <c r="F62" s="148" t="s">
        <v>142</v>
      </c>
      <c r="G62" s="149" t="str">
        <f t="shared" si="40"/>
        <v>ManTech28PROJ-3-D-08Contr</v>
      </c>
      <c r="H62" s="149"/>
      <c r="I62" s="147" t="s">
        <v>30</v>
      </c>
      <c r="J62" s="84">
        <v>260.08</v>
      </c>
      <c r="K62" s="84">
        <f t="shared" ca="1" si="41"/>
        <v>281.33999999999997</v>
      </c>
      <c r="L62" s="84">
        <f t="shared" ca="1" si="42"/>
        <v>118.61294399999998</v>
      </c>
      <c r="M62" s="84">
        <f t="shared" ca="1" si="43"/>
        <v>56.033407454399992</v>
      </c>
      <c r="N62" s="84">
        <f t="shared" ca="1" si="44"/>
        <v>0</v>
      </c>
      <c r="O62" s="84">
        <f t="shared" ca="1" si="44"/>
        <v>0</v>
      </c>
      <c r="P62" s="84">
        <f t="shared" ca="1" si="44"/>
        <v>0</v>
      </c>
      <c r="Q62" s="84">
        <f t="shared" ca="1" si="45"/>
        <v>41.175567536332316</v>
      </c>
      <c r="R62" s="84">
        <f t="shared" ca="1" si="46"/>
        <v>497.16191899073226</v>
      </c>
      <c r="S62" s="84">
        <f t="shared" ca="1" si="47"/>
        <v>74.574287848609842</v>
      </c>
      <c r="T62" s="84">
        <f t="shared" ca="1" si="48"/>
        <v>571.74</v>
      </c>
      <c r="U62" s="151">
        <v>0</v>
      </c>
      <c r="V62" s="152">
        <f t="shared" ca="1" si="49"/>
        <v>0</v>
      </c>
      <c r="Y62" s="153">
        <f t="shared" ca="1" si="50"/>
        <v>0</v>
      </c>
      <c r="Z62" s="153">
        <f t="shared" ca="1" si="51"/>
        <v>0</v>
      </c>
      <c r="AA62" s="153">
        <f t="shared" ca="1" si="52"/>
        <v>0</v>
      </c>
      <c r="AB62" s="153">
        <f t="shared" ca="1" si="53"/>
        <v>0</v>
      </c>
      <c r="AC62" s="153">
        <f t="shared" ca="1" si="54"/>
        <v>0</v>
      </c>
      <c r="AD62" s="153">
        <f t="shared" ca="1" si="55"/>
        <v>0</v>
      </c>
      <c r="AE62" s="153">
        <f t="shared" ca="1" si="56"/>
        <v>0</v>
      </c>
      <c r="AF62" s="153">
        <f t="shared" ca="1" si="57"/>
        <v>0</v>
      </c>
      <c r="AG62" s="153">
        <f t="shared" ca="1" si="58"/>
        <v>0</v>
      </c>
      <c r="AH62" s="154"/>
      <c r="AI62" s="155">
        <f t="shared" ca="1" si="59"/>
        <v>0</v>
      </c>
      <c r="AJ62" s="156"/>
      <c r="AM62" s="24" t="str">
        <f t="shared" ca="1" si="60"/>
        <v>1</v>
      </c>
      <c r="AN62" s="24" t="str">
        <f t="shared" ca="1" si="61"/>
        <v>0</v>
      </c>
    </row>
    <row r="63" spans="1:40">
      <c r="A63" s="11">
        <f t="shared" si="62"/>
        <v>29</v>
      </c>
      <c r="B63" s="146" t="s">
        <v>89</v>
      </c>
      <c r="C63" s="11"/>
      <c r="D63" s="147" t="s">
        <v>3</v>
      </c>
      <c r="E63" s="11"/>
      <c r="F63" s="148" t="s">
        <v>143</v>
      </c>
      <c r="G63" s="149" t="str">
        <f t="shared" si="40"/>
        <v>ManTech29PROJ-3-D-06Contr</v>
      </c>
      <c r="H63" s="149"/>
      <c r="I63" s="147" t="s">
        <v>30</v>
      </c>
      <c r="J63" s="84">
        <v>169.84</v>
      </c>
      <c r="K63" s="84">
        <f t="shared" ca="1" si="41"/>
        <v>183.73</v>
      </c>
      <c r="L63" s="84">
        <f t="shared" ca="1" si="42"/>
        <v>77.460567999999995</v>
      </c>
      <c r="M63" s="84">
        <f t="shared" ca="1" si="43"/>
        <v>36.5927985768</v>
      </c>
      <c r="N63" s="84">
        <f t="shared" ca="1" si="44"/>
        <v>0</v>
      </c>
      <c r="O63" s="84">
        <f t="shared" ca="1" si="44"/>
        <v>0</v>
      </c>
      <c r="P63" s="84">
        <f t="shared" ca="1" si="44"/>
        <v>0</v>
      </c>
      <c r="Q63" s="84">
        <f t="shared" ca="1" si="45"/>
        <v>26.889838001885042</v>
      </c>
      <c r="R63" s="84">
        <f t="shared" ca="1" si="46"/>
        <v>324.67320457868504</v>
      </c>
      <c r="S63" s="84">
        <f t="shared" ca="1" si="47"/>
        <v>48.700980686802758</v>
      </c>
      <c r="T63" s="84">
        <f t="shared" ca="1" si="48"/>
        <v>373.37</v>
      </c>
      <c r="U63" s="151">
        <v>0</v>
      </c>
      <c r="V63" s="152">
        <f t="shared" ca="1" si="49"/>
        <v>0</v>
      </c>
      <c r="Y63" s="153">
        <f t="shared" ca="1" si="50"/>
        <v>0</v>
      </c>
      <c r="Z63" s="153">
        <f t="shared" ca="1" si="51"/>
        <v>0</v>
      </c>
      <c r="AA63" s="153">
        <f t="shared" ca="1" si="52"/>
        <v>0</v>
      </c>
      <c r="AB63" s="153">
        <f t="shared" ca="1" si="53"/>
        <v>0</v>
      </c>
      <c r="AC63" s="153">
        <f t="shared" ca="1" si="54"/>
        <v>0</v>
      </c>
      <c r="AD63" s="153">
        <f t="shared" ca="1" si="55"/>
        <v>0</v>
      </c>
      <c r="AE63" s="153">
        <f t="shared" ca="1" si="56"/>
        <v>0</v>
      </c>
      <c r="AF63" s="153">
        <f t="shared" ca="1" si="57"/>
        <v>0</v>
      </c>
      <c r="AG63" s="153">
        <f t="shared" ca="1" si="58"/>
        <v>0</v>
      </c>
      <c r="AH63" s="154"/>
      <c r="AI63" s="155">
        <f t="shared" ca="1" si="59"/>
        <v>0</v>
      </c>
      <c r="AJ63" s="156"/>
      <c r="AM63" s="24" t="str">
        <f t="shared" ca="1" si="60"/>
        <v>1</v>
      </c>
      <c r="AN63" s="24" t="str">
        <f t="shared" ca="1" si="61"/>
        <v>0</v>
      </c>
    </row>
    <row r="64" spans="1:40">
      <c r="A64" s="11">
        <f t="shared" si="62"/>
        <v>30</v>
      </c>
      <c r="B64" s="146" t="s">
        <v>90</v>
      </c>
      <c r="C64" s="11"/>
      <c r="D64" s="147" t="s">
        <v>3</v>
      </c>
      <c r="E64" s="11"/>
      <c r="F64" s="148" t="s">
        <v>144</v>
      </c>
      <c r="G64" s="149" t="str">
        <f t="shared" si="40"/>
        <v>ManTech30ADSV-3-D-11Contr</v>
      </c>
      <c r="H64" s="149"/>
      <c r="I64" s="147" t="s">
        <v>30</v>
      </c>
      <c r="J64" s="84">
        <v>0</v>
      </c>
      <c r="K64" s="84">
        <f t="shared" ca="1" si="41"/>
        <v>0</v>
      </c>
      <c r="L64" s="84">
        <f t="shared" ca="1" si="42"/>
        <v>0</v>
      </c>
      <c r="M64" s="84">
        <f t="shared" ca="1" si="43"/>
        <v>0</v>
      </c>
      <c r="N64" s="84">
        <f t="shared" ca="1" si="44"/>
        <v>0</v>
      </c>
      <c r="O64" s="84">
        <f t="shared" ca="1" si="44"/>
        <v>0</v>
      </c>
      <c r="P64" s="84">
        <f t="shared" ca="1" si="44"/>
        <v>0</v>
      </c>
      <c r="Q64" s="84">
        <f t="shared" ca="1" si="45"/>
        <v>0</v>
      </c>
      <c r="R64" s="84">
        <f t="shared" ca="1" si="46"/>
        <v>0</v>
      </c>
      <c r="S64" s="84">
        <f t="shared" ca="1" si="47"/>
        <v>0</v>
      </c>
      <c r="T64" s="84">
        <f t="shared" ca="1" si="48"/>
        <v>0</v>
      </c>
      <c r="U64" s="151">
        <v>0</v>
      </c>
      <c r="V64" s="152">
        <f t="shared" ca="1" si="49"/>
        <v>0</v>
      </c>
      <c r="Y64" s="153">
        <f t="shared" ca="1" si="50"/>
        <v>0</v>
      </c>
      <c r="Z64" s="153">
        <f t="shared" ca="1" si="51"/>
        <v>0</v>
      </c>
      <c r="AA64" s="153">
        <f t="shared" ca="1" si="52"/>
        <v>0</v>
      </c>
      <c r="AB64" s="153">
        <f t="shared" ca="1" si="53"/>
        <v>0</v>
      </c>
      <c r="AC64" s="153">
        <f t="shared" ca="1" si="54"/>
        <v>0</v>
      </c>
      <c r="AD64" s="153">
        <f t="shared" ca="1" si="55"/>
        <v>0</v>
      </c>
      <c r="AE64" s="153">
        <f t="shared" ca="1" si="56"/>
        <v>0</v>
      </c>
      <c r="AF64" s="153">
        <f t="shared" ca="1" si="57"/>
        <v>0</v>
      </c>
      <c r="AG64" s="153">
        <f t="shared" ca="1" si="58"/>
        <v>0</v>
      </c>
      <c r="AH64" s="154"/>
      <c r="AI64" s="155">
        <f t="shared" ca="1" si="59"/>
        <v>0</v>
      </c>
      <c r="AJ64" s="156"/>
      <c r="AM64" s="24" t="str">
        <f t="shared" ca="1" si="60"/>
        <v>0</v>
      </c>
      <c r="AN64" s="24" t="str">
        <f t="shared" ca="1" si="61"/>
        <v>0</v>
      </c>
    </row>
    <row r="65" spans="1:40">
      <c r="A65" s="11">
        <f t="shared" si="62"/>
        <v>31</v>
      </c>
      <c r="B65" s="146" t="s">
        <v>91</v>
      </c>
      <c r="C65" s="11"/>
      <c r="D65" s="147" t="s">
        <v>3</v>
      </c>
      <c r="E65" s="11"/>
      <c r="F65" s="148" t="s">
        <v>139</v>
      </c>
      <c r="G65" s="149" t="str">
        <f t="shared" si="40"/>
        <v>ManTech31ADSV-3-D-08Contr</v>
      </c>
      <c r="H65" s="149"/>
      <c r="I65" s="147" t="s">
        <v>30</v>
      </c>
      <c r="J65" s="84">
        <v>260.32</v>
      </c>
      <c r="K65" s="84">
        <f t="shared" ca="1" si="41"/>
        <v>281.60000000000002</v>
      </c>
      <c r="L65" s="84">
        <f t="shared" ca="1" si="42"/>
        <v>118.72256</v>
      </c>
      <c r="M65" s="84">
        <f t="shared" ca="1" si="43"/>
        <v>56.085190656000002</v>
      </c>
      <c r="N65" s="84">
        <f t="shared" ca="1" si="44"/>
        <v>0</v>
      </c>
      <c r="O65" s="84">
        <f t="shared" ca="1" si="44"/>
        <v>0</v>
      </c>
      <c r="P65" s="84">
        <f t="shared" ca="1" si="44"/>
        <v>0</v>
      </c>
      <c r="Q65" s="84">
        <f t="shared" ca="1" si="45"/>
        <v>41.213619884236806</v>
      </c>
      <c r="R65" s="84">
        <f t="shared" ca="1" si="46"/>
        <v>497.62137054023685</v>
      </c>
      <c r="S65" s="84">
        <f t="shared" ca="1" si="47"/>
        <v>74.643205581035531</v>
      </c>
      <c r="T65" s="84">
        <f t="shared" ca="1" si="48"/>
        <v>572.26</v>
      </c>
      <c r="U65" s="151">
        <v>0</v>
      </c>
      <c r="V65" s="152">
        <f t="shared" ca="1" si="49"/>
        <v>0</v>
      </c>
      <c r="Y65" s="153">
        <f t="shared" ca="1" si="50"/>
        <v>0</v>
      </c>
      <c r="Z65" s="153">
        <f t="shared" ca="1" si="51"/>
        <v>0</v>
      </c>
      <c r="AA65" s="153">
        <f t="shared" ca="1" si="52"/>
        <v>0</v>
      </c>
      <c r="AB65" s="153">
        <f t="shared" ca="1" si="53"/>
        <v>0</v>
      </c>
      <c r="AC65" s="153">
        <f t="shared" ca="1" si="54"/>
        <v>0</v>
      </c>
      <c r="AD65" s="153">
        <f t="shared" ca="1" si="55"/>
        <v>0</v>
      </c>
      <c r="AE65" s="153">
        <f t="shared" ca="1" si="56"/>
        <v>0</v>
      </c>
      <c r="AF65" s="153">
        <f t="shared" ca="1" si="57"/>
        <v>0</v>
      </c>
      <c r="AG65" s="153">
        <f t="shared" ca="1" si="58"/>
        <v>0</v>
      </c>
      <c r="AH65" s="154"/>
      <c r="AI65" s="155">
        <f t="shared" ca="1" si="59"/>
        <v>0</v>
      </c>
      <c r="AJ65" s="156"/>
      <c r="AM65" s="24" t="str">
        <f t="shared" ca="1" si="60"/>
        <v>1</v>
      </c>
      <c r="AN65" s="24" t="str">
        <f t="shared" ca="1" si="61"/>
        <v>0</v>
      </c>
    </row>
    <row r="66" spans="1:40">
      <c r="A66" s="11">
        <f t="shared" si="62"/>
        <v>32</v>
      </c>
      <c r="B66" s="146" t="s">
        <v>92</v>
      </c>
      <c r="C66" s="11"/>
      <c r="D66" s="147" t="s">
        <v>3</v>
      </c>
      <c r="E66" s="11"/>
      <c r="F66" s="148" t="s">
        <v>145</v>
      </c>
      <c r="G66" s="149" t="str">
        <f t="shared" si="40"/>
        <v>ManTech32LOGS-3-D-11Contr</v>
      </c>
      <c r="H66" s="149"/>
      <c r="I66" s="147" t="s">
        <v>30</v>
      </c>
      <c r="J66" s="84">
        <v>375.12</v>
      </c>
      <c r="K66" s="84">
        <f t="shared" ca="1" si="41"/>
        <v>405.79</v>
      </c>
      <c r="L66" s="84">
        <f t="shared" ca="1" si="42"/>
        <v>171.081064</v>
      </c>
      <c r="M66" s="84">
        <f t="shared" ca="1" si="43"/>
        <v>80.819636066400008</v>
      </c>
      <c r="N66" s="84">
        <f t="shared" ca="1" si="44"/>
        <v>0</v>
      </c>
      <c r="O66" s="84">
        <f t="shared" ca="1" si="44"/>
        <v>0</v>
      </c>
      <c r="P66" s="84">
        <f t="shared" ca="1" si="44"/>
        <v>0</v>
      </c>
      <c r="Q66" s="84">
        <f t="shared" ca="1" si="45"/>
        <v>59.389470215995928</v>
      </c>
      <c r="R66" s="84">
        <f t="shared" ca="1" si="46"/>
        <v>717.08017028239601</v>
      </c>
      <c r="S66" s="84">
        <f t="shared" ca="1" si="47"/>
        <v>107.56202554235939</v>
      </c>
      <c r="T66" s="84">
        <f t="shared" ca="1" si="48"/>
        <v>824.64</v>
      </c>
      <c r="U66" s="151">
        <v>0</v>
      </c>
      <c r="V66" s="152">
        <f t="shared" ca="1" si="49"/>
        <v>0</v>
      </c>
      <c r="Y66" s="153">
        <f t="shared" ca="1" si="50"/>
        <v>0</v>
      </c>
      <c r="Z66" s="153">
        <f t="shared" ca="1" si="51"/>
        <v>0</v>
      </c>
      <c r="AA66" s="153">
        <f t="shared" ca="1" si="52"/>
        <v>0</v>
      </c>
      <c r="AB66" s="153">
        <f t="shared" ca="1" si="53"/>
        <v>0</v>
      </c>
      <c r="AC66" s="153">
        <f t="shared" ca="1" si="54"/>
        <v>0</v>
      </c>
      <c r="AD66" s="153">
        <f t="shared" ca="1" si="55"/>
        <v>0</v>
      </c>
      <c r="AE66" s="153">
        <f t="shared" ca="1" si="56"/>
        <v>0</v>
      </c>
      <c r="AF66" s="153">
        <f t="shared" ca="1" si="57"/>
        <v>0</v>
      </c>
      <c r="AG66" s="153">
        <f t="shared" ca="1" si="58"/>
        <v>0</v>
      </c>
      <c r="AH66" s="154"/>
      <c r="AI66" s="155">
        <f t="shared" ca="1" si="59"/>
        <v>0</v>
      </c>
      <c r="AJ66" s="156"/>
      <c r="AM66" s="24" t="str">
        <f t="shared" ca="1" si="60"/>
        <v>1</v>
      </c>
      <c r="AN66" s="24" t="str">
        <f t="shared" ca="1" si="61"/>
        <v>0</v>
      </c>
    </row>
    <row r="67" spans="1:40">
      <c r="A67" s="11">
        <f t="shared" si="62"/>
        <v>33</v>
      </c>
      <c r="B67" s="146" t="s">
        <v>93</v>
      </c>
      <c r="C67" s="11"/>
      <c r="D67" s="147" t="s">
        <v>3</v>
      </c>
      <c r="E67" s="11"/>
      <c r="F67" s="148" t="s">
        <v>146</v>
      </c>
      <c r="G67" s="149" t="str">
        <f t="shared" si="40"/>
        <v>ManTech33LOGS-3-D-08Contr</v>
      </c>
      <c r="H67" s="149"/>
      <c r="I67" s="147" t="s">
        <v>30</v>
      </c>
      <c r="J67" s="84">
        <v>245.92</v>
      </c>
      <c r="K67" s="84">
        <f t="shared" ca="1" si="41"/>
        <v>266.02999999999997</v>
      </c>
      <c r="L67" s="84">
        <f t="shared" ca="1" si="42"/>
        <v>112.15824799999999</v>
      </c>
      <c r="M67" s="84">
        <f t="shared" ca="1" si="43"/>
        <v>52.984173544799994</v>
      </c>
      <c r="N67" s="84">
        <f t="shared" ca="1" si="44"/>
        <v>0</v>
      </c>
      <c r="O67" s="84">
        <f t="shared" ca="1" si="44"/>
        <v>0</v>
      </c>
      <c r="P67" s="84">
        <f t="shared" ca="1" si="44"/>
        <v>0</v>
      </c>
      <c r="Q67" s="84">
        <f t="shared" ca="1" si="45"/>
        <v>38.934869665495434</v>
      </c>
      <c r="R67" s="84">
        <f t="shared" ca="1" si="46"/>
        <v>470.10729121029539</v>
      </c>
      <c r="S67" s="84">
        <f t="shared" ca="1" si="47"/>
        <v>70.516093681544305</v>
      </c>
      <c r="T67" s="84">
        <f t="shared" ca="1" si="48"/>
        <v>540.62</v>
      </c>
      <c r="U67" s="151">
        <v>0</v>
      </c>
      <c r="V67" s="152">
        <f t="shared" ca="1" si="49"/>
        <v>0</v>
      </c>
      <c r="Y67" s="153">
        <f t="shared" ca="1" si="50"/>
        <v>0</v>
      </c>
      <c r="Z67" s="153">
        <f t="shared" ca="1" si="51"/>
        <v>0</v>
      </c>
      <c r="AA67" s="153">
        <f t="shared" ca="1" si="52"/>
        <v>0</v>
      </c>
      <c r="AB67" s="153">
        <f t="shared" ca="1" si="53"/>
        <v>0</v>
      </c>
      <c r="AC67" s="153">
        <f t="shared" ca="1" si="54"/>
        <v>0</v>
      </c>
      <c r="AD67" s="153">
        <f t="shared" ca="1" si="55"/>
        <v>0</v>
      </c>
      <c r="AE67" s="153">
        <f t="shared" ca="1" si="56"/>
        <v>0</v>
      </c>
      <c r="AF67" s="153">
        <f t="shared" ca="1" si="57"/>
        <v>0</v>
      </c>
      <c r="AG67" s="153">
        <f t="shared" ca="1" si="58"/>
        <v>0</v>
      </c>
      <c r="AH67" s="154"/>
      <c r="AI67" s="155">
        <f t="shared" ca="1" si="59"/>
        <v>0</v>
      </c>
      <c r="AJ67" s="156"/>
      <c r="AM67" s="24" t="str">
        <f t="shared" ca="1" si="60"/>
        <v>1</v>
      </c>
      <c r="AN67" s="24" t="str">
        <f t="shared" ca="1" si="61"/>
        <v>0</v>
      </c>
    </row>
    <row r="68" spans="1:40">
      <c r="A68" s="11">
        <f t="shared" si="62"/>
        <v>34</v>
      </c>
      <c r="B68" s="146" t="s">
        <v>94</v>
      </c>
      <c r="C68" s="11"/>
      <c r="D68" s="147" t="s">
        <v>3</v>
      </c>
      <c r="E68" s="11"/>
      <c r="F68" s="148" t="s">
        <v>147</v>
      </c>
      <c r="G68" s="149" t="str">
        <f t="shared" si="40"/>
        <v>ManTech34FINA-3-D-11Contr</v>
      </c>
      <c r="H68" s="149"/>
      <c r="I68" s="147" t="s">
        <v>30</v>
      </c>
      <c r="J68" s="84">
        <v>0</v>
      </c>
      <c r="K68" s="84">
        <f t="shared" ca="1" si="41"/>
        <v>0</v>
      </c>
      <c r="L68" s="84">
        <f t="shared" ca="1" si="42"/>
        <v>0</v>
      </c>
      <c r="M68" s="84">
        <f t="shared" ca="1" si="43"/>
        <v>0</v>
      </c>
      <c r="N68" s="84">
        <f t="shared" ca="1" si="44"/>
        <v>0</v>
      </c>
      <c r="O68" s="84">
        <f t="shared" ca="1" si="44"/>
        <v>0</v>
      </c>
      <c r="P68" s="84">
        <f t="shared" ca="1" si="44"/>
        <v>0</v>
      </c>
      <c r="Q68" s="84">
        <f t="shared" ca="1" si="45"/>
        <v>0</v>
      </c>
      <c r="R68" s="84">
        <f t="shared" ca="1" si="46"/>
        <v>0</v>
      </c>
      <c r="S68" s="84">
        <f t="shared" ca="1" si="47"/>
        <v>0</v>
      </c>
      <c r="T68" s="84">
        <f t="shared" ca="1" si="48"/>
        <v>0</v>
      </c>
      <c r="U68" s="151">
        <v>0</v>
      </c>
      <c r="V68" s="152">
        <f t="shared" ca="1" si="49"/>
        <v>0</v>
      </c>
      <c r="Y68" s="153">
        <f t="shared" ca="1" si="50"/>
        <v>0</v>
      </c>
      <c r="Z68" s="153">
        <f t="shared" ca="1" si="51"/>
        <v>0</v>
      </c>
      <c r="AA68" s="153">
        <f t="shared" ca="1" si="52"/>
        <v>0</v>
      </c>
      <c r="AB68" s="153">
        <f t="shared" ca="1" si="53"/>
        <v>0</v>
      </c>
      <c r="AC68" s="153">
        <f t="shared" ca="1" si="54"/>
        <v>0</v>
      </c>
      <c r="AD68" s="153">
        <f t="shared" ca="1" si="55"/>
        <v>0</v>
      </c>
      <c r="AE68" s="153">
        <f t="shared" ca="1" si="56"/>
        <v>0</v>
      </c>
      <c r="AF68" s="153">
        <f t="shared" ca="1" si="57"/>
        <v>0</v>
      </c>
      <c r="AG68" s="153">
        <f t="shared" ca="1" si="58"/>
        <v>0</v>
      </c>
      <c r="AH68" s="154"/>
      <c r="AI68" s="155">
        <f t="shared" ca="1" si="59"/>
        <v>0</v>
      </c>
      <c r="AJ68" s="156"/>
      <c r="AM68" s="24" t="str">
        <f t="shared" ca="1" si="60"/>
        <v>0</v>
      </c>
      <c r="AN68" s="24" t="str">
        <f t="shared" ca="1" si="61"/>
        <v>0</v>
      </c>
    </row>
    <row r="69" spans="1:40">
      <c r="A69" s="11">
        <f t="shared" si="62"/>
        <v>35</v>
      </c>
      <c r="B69" s="146" t="s">
        <v>95</v>
      </c>
      <c r="C69" s="11"/>
      <c r="D69" s="147" t="s">
        <v>3</v>
      </c>
      <c r="E69" s="11"/>
      <c r="F69" s="148" t="s">
        <v>148</v>
      </c>
      <c r="G69" s="149" t="str">
        <f t="shared" si="40"/>
        <v>ManTech35FINA-3-D-08Contr</v>
      </c>
      <c r="H69" s="149"/>
      <c r="I69" s="147" t="s">
        <v>30</v>
      </c>
      <c r="J69" s="84">
        <v>260.95999999999998</v>
      </c>
      <c r="K69" s="84">
        <f t="shared" ca="1" si="41"/>
        <v>282.3</v>
      </c>
      <c r="L69" s="84">
        <f t="shared" ca="1" si="42"/>
        <v>119.01768</v>
      </c>
      <c r="M69" s="84">
        <f t="shared" ca="1" si="43"/>
        <v>56.224606968000003</v>
      </c>
      <c r="N69" s="84">
        <f t="shared" ca="1" si="44"/>
        <v>0</v>
      </c>
      <c r="O69" s="84">
        <f t="shared" ca="1" si="44"/>
        <v>0</v>
      </c>
      <c r="P69" s="84">
        <f t="shared" ca="1" si="44"/>
        <v>0</v>
      </c>
      <c r="Q69" s="84">
        <f t="shared" ca="1" si="45"/>
        <v>41.316068513210404</v>
      </c>
      <c r="R69" s="84">
        <f t="shared" ca="1" si="46"/>
        <v>498.85835548121037</v>
      </c>
      <c r="S69" s="84">
        <f t="shared" ca="1" si="47"/>
        <v>74.828753322181555</v>
      </c>
      <c r="T69" s="84">
        <f t="shared" ca="1" si="48"/>
        <v>573.69000000000005</v>
      </c>
      <c r="U69" s="151">
        <v>0</v>
      </c>
      <c r="V69" s="152">
        <f t="shared" ca="1" si="49"/>
        <v>0</v>
      </c>
      <c r="Y69" s="153">
        <f t="shared" ca="1" si="50"/>
        <v>0</v>
      </c>
      <c r="Z69" s="153">
        <f t="shared" ca="1" si="51"/>
        <v>0</v>
      </c>
      <c r="AA69" s="153">
        <f t="shared" ca="1" si="52"/>
        <v>0</v>
      </c>
      <c r="AB69" s="153">
        <f t="shared" ca="1" si="53"/>
        <v>0</v>
      </c>
      <c r="AC69" s="153">
        <f t="shared" ca="1" si="54"/>
        <v>0</v>
      </c>
      <c r="AD69" s="153">
        <f t="shared" ca="1" si="55"/>
        <v>0</v>
      </c>
      <c r="AE69" s="153">
        <f t="shared" ca="1" si="56"/>
        <v>0</v>
      </c>
      <c r="AF69" s="153">
        <f t="shared" ca="1" si="57"/>
        <v>0</v>
      </c>
      <c r="AG69" s="153">
        <f t="shared" ca="1" si="58"/>
        <v>0</v>
      </c>
      <c r="AH69" s="154"/>
      <c r="AI69" s="155">
        <f t="shared" ca="1" si="59"/>
        <v>0</v>
      </c>
      <c r="AJ69" s="156"/>
      <c r="AM69" s="24" t="str">
        <f t="shared" ca="1" si="60"/>
        <v>1</v>
      </c>
      <c r="AN69" s="24" t="str">
        <f t="shared" ca="1" si="61"/>
        <v>0</v>
      </c>
    </row>
    <row r="70" spans="1:40">
      <c r="A70" s="11">
        <f t="shared" si="62"/>
        <v>36</v>
      </c>
      <c r="B70" s="146" t="s">
        <v>96</v>
      </c>
      <c r="C70" s="11"/>
      <c r="D70" s="147" t="s">
        <v>3</v>
      </c>
      <c r="E70" s="11"/>
      <c r="F70" s="148" t="s">
        <v>149</v>
      </c>
      <c r="G70" s="149" t="str">
        <f t="shared" si="40"/>
        <v>ManTech36GART-3-D-11Contr</v>
      </c>
      <c r="H70" s="149"/>
      <c r="I70" s="147" t="s">
        <v>30</v>
      </c>
      <c r="J70" s="84">
        <v>405.28</v>
      </c>
      <c r="K70" s="84">
        <f t="shared" ca="1" si="41"/>
        <v>438.42</v>
      </c>
      <c r="L70" s="84">
        <f t="shared" ca="1" si="42"/>
        <v>184.837872</v>
      </c>
      <c r="M70" s="84">
        <f t="shared" ca="1" si="43"/>
        <v>87.3184278672</v>
      </c>
      <c r="N70" s="84">
        <f t="shared" ca="1" si="44"/>
        <v>0</v>
      </c>
      <c r="O70" s="84">
        <f t="shared" ca="1" si="44"/>
        <v>0</v>
      </c>
      <c r="P70" s="84">
        <f t="shared" ca="1" si="44"/>
        <v>0</v>
      </c>
      <c r="Q70" s="84">
        <f t="shared" ca="1" si="45"/>
        <v>64.165039878008173</v>
      </c>
      <c r="R70" s="84">
        <f t="shared" ca="1" si="46"/>
        <v>774.74133974520828</v>
      </c>
      <c r="S70" s="84">
        <f t="shared" ca="1" si="47"/>
        <v>116.21120096178123</v>
      </c>
      <c r="T70" s="84">
        <f t="shared" ca="1" si="48"/>
        <v>890.95</v>
      </c>
      <c r="U70" s="151">
        <v>0</v>
      </c>
      <c r="V70" s="152">
        <f t="shared" ca="1" si="49"/>
        <v>0</v>
      </c>
      <c r="Y70" s="153">
        <f t="shared" ca="1" si="50"/>
        <v>0</v>
      </c>
      <c r="Z70" s="153">
        <f t="shared" ca="1" si="51"/>
        <v>0</v>
      </c>
      <c r="AA70" s="153">
        <f t="shared" ca="1" si="52"/>
        <v>0</v>
      </c>
      <c r="AB70" s="153">
        <f t="shared" ca="1" si="53"/>
        <v>0</v>
      </c>
      <c r="AC70" s="153">
        <f t="shared" ca="1" si="54"/>
        <v>0</v>
      </c>
      <c r="AD70" s="153">
        <f t="shared" ca="1" si="55"/>
        <v>0</v>
      </c>
      <c r="AE70" s="153">
        <f t="shared" ca="1" si="56"/>
        <v>0</v>
      </c>
      <c r="AF70" s="153">
        <f t="shared" ca="1" si="57"/>
        <v>0</v>
      </c>
      <c r="AG70" s="153">
        <f t="shared" ca="1" si="58"/>
        <v>0</v>
      </c>
      <c r="AH70" s="154"/>
      <c r="AI70" s="155">
        <f t="shared" ca="1" si="59"/>
        <v>0</v>
      </c>
      <c r="AJ70" s="156"/>
      <c r="AM70" s="24" t="str">
        <f t="shared" ca="1" si="60"/>
        <v>1</v>
      </c>
      <c r="AN70" s="24" t="str">
        <f t="shared" ca="1" si="61"/>
        <v>0</v>
      </c>
    </row>
    <row r="71" spans="1:40">
      <c r="A71" s="11">
        <f t="shared" si="62"/>
        <v>37</v>
      </c>
      <c r="B71" s="146" t="s">
        <v>97</v>
      </c>
      <c r="C71" s="11"/>
      <c r="D71" s="147" t="s">
        <v>3</v>
      </c>
      <c r="E71" s="11"/>
      <c r="F71" s="148" t="s">
        <v>150</v>
      </c>
      <c r="G71" s="149" t="str">
        <f t="shared" si="40"/>
        <v>ManTech37GART-3-D-08Contr</v>
      </c>
      <c r="H71" s="149"/>
      <c r="I71" s="147" t="s">
        <v>30</v>
      </c>
      <c r="J71" s="84">
        <v>264.48</v>
      </c>
      <c r="K71" s="84">
        <f t="shared" ca="1" si="41"/>
        <v>286.10000000000002</v>
      </c>
      <c r="L71" s="84">
        <f t="shared" ca="1" si="42"/>
        <v>120.61976</v>
      </c>
      <c r="M71" s="84">
        <f t="shared" ca="1" si="43"/>
        <v>56.981438376</v>
      </c>
      <c r="N71" s="84">
        <f t="shared" ca="1" si="44"/>
        <v>0</v>
      </c>
      <c r="O71" s="84">
        <f t="shared" ca="1" si="44"/>
        <v>0</v>
      </c>
      <c r="P71" s="84">
        <f t="shared" ca="1" si="44"/>
        <v>0</v>
      </c>
      <c r="Q71" s="84">
        <f t="shared" ca="1" si="45"/>
        <v>41.872218213352802</v>
      </c>
      <c r="R71" s="84">
        <f t="shared" ca="1" si="46"/>
        <v>505.5734165893528</v>
      </c>
      <c r="S71" s="84">
        <f t="shared" ca="1" si="47"/>
        <v>75.836012488402915</v>
      </c>
      <c r="T71" s="84">
        <f t="shared" ca="1" si="48"/>
        <v>581.41</v>
      </c>
      <c r="U71" s="151">
        <v>0</v>
      </c>
      <c r="V71" s="152">
        <f t="shared" ca="1" si="49"/>
        <v>0</v>
      </c>
      <c r="Y71" s="153">
        <f t="shared" ca="1" si="50"/>
        <v>0</v>
      </c>
      <c r="Z71" s="153">
        <f t="shared" ca="1" si="51"/>
        <v>0</v>
      </c>
      <c r="AA71" s="153">
        <f t="shared" ca="1" si="52"/>
        <v>0</v>
      </c>
      <c r="AB71" s="153">
        <f t="shared" ca="1" si="53"/>
        <v>0</v>
      </c>
      <c r="AC71" s="153">
        <f t="shared" ca="1" si="54"/>
        <v>0</v>
      </c>
      <c r="AD71" s="153">
        <f t="shared" ca="1" si="55"/>
        <v>0</v>
      </c>
      <c r="AE71" s="153">
        <f t="shared" ca="1" si="56"/>
        <v>0</v>
      </c>
      <c r="AF71" s="153">
        <f t="shared" ca="1" si="57"/>
        <v>0</v>
      </c>
      <c r="AG71" s="153">
        <f t="shared" ca="1" si="58"/>
        <v>0</v>
      </c>
      <c r="AH71" s="154"/>
      <c r="AI71" s="155">
        <f t="shared" ca="1" si="59"/>
        <v>0</v>
      </c>
      <c r="AJ71" s="156"/>
      <c r="AM71" s="24" t="str">
        <f t="shared" ca="1" si="60"/>
        <v>1</v>
      </c>
      <c r="AN71" s="24" t="str">
        <f t="shared" ca="1" si="61"/>
        <v>0</v>
      </c>
    </row>
    <row r="72" spans="1:40">
      <c r="A72" s="11">
        <f t="shared" si="62"/>
        <v>38</v>
      </c>
      <c r="B72" s="146" t="s">
        <v>98</v>
      </c>
      <c r="C72" s="11"/>
      <c r="D72" s="147" t="s">
        <v>3</v>
      </c>
      <c r="E72" s="11"/>
      <c r="F72" s="148" t="s">
        <v>149</v>
      </c>
      <c r="G72" s="149" t="str">
        <f t="shared" si="40"/>
        <v>ManTech38GART-3-D-11Contr</v>
      </c>
      <c r="H72" s="149"/>
      <c r="I72" s="147" t="s">
        <v>30</v>
      </c>
      <c r="J72" s="84">
        <v>405.28</v>
      </c>
      <c r="K72" s="84">
        <f t="shared" ca="1" si="41"/>
        <v>438.42</v>
      </c>
      <c r="L72" s="84">
        <f t="shared" ca="1" si="42"/>
        <v>184.837872</v>
      </c>
      <c r="M72" s="84">
        <f t="shared" ca="1" si="43"/>
        <v>87.3184278672</v>
      </c>
      <c r="N72" s="84">
        <f t="shared" ca="1" si="44"/>
        <v>0</v>
      </c>
      <c r="O72" s="84">
        <f t="shared" ca="1" si="44"/>
        <v>0</v>
      </c>
      <c r="P72" s="84">
        <f t="shared" ca="1" si="44"/>
        <v>0</v>
      </c>
      <c r="Q72" s="84">
        <f t="shared" ca="1" si="45"/>
        <v>64.165039878008173</v>
      </c>
      <c r="R72" s="84">
        <f t="shared" ca="1" si="46"/>
        <v>774.74133974520828</v>
      </c>
      <c r="S72" s="84">
        <f t="shared" ca="1" si="47"/>
        <v>116.21120096178123</v>
      </c>
      <c r="T72" s="84">
        <f t="shared" ca="1" si="48"/>
        <v>890.95</v>
      </c>
      <c r="U72" s="151">
        <v>0</v>
      </c>
      <c r="V72" s="152">
        <f t="shared" ca="1" si="49"/>
        <v>0</v>
      </c>
      <c r="Y72" s="153">
        <f t="shared" ca="1" si="50"/>
        <v>0</v>
      </c>
      <c r="Z72" s="153">
        <f t="shared" ca="1" si="51"/>
        <v>0</v>
      </c>
      <c r="AA72" s="153">
        <f t="shared" ca="1" si="52"/>
        <v>0</v>
      </c>
      <c r="AB72" s="153">
        <f t="shared" ca="1" si="53"/>
        <v>0</v>
      </c>
      <c r="AC72" s="153">
        <f t="shared" ca="1" si="54"/>
        <v>0</v>
      </c>
      <c r="AD72" s="153">
        <f t="shared" ca="1" si="55"/>
        <v>0</v>
      </c>
      <c r="AE72" s="153">
        <f t="shared" ca="1" si="56"/>
        <v>0</v>
      </c>
      <c r="AF72" s="153">
        <f t="shared" ca="1" si="57"/>
        <v>0</v>
      </c>
      <c r="AG72" s="153">
        <f t="shared" ca="1" si="58"/>
        <v>0</v>
      </c>
      <c r="AH72" s="154"/>
      <c r="AI72" s="155">
        <f t="shared" ca="1" si="59"/>
        <v>0</v>
      </c>
      <c r="AJ72" s="156"/>
      <c r="AM72" s="24" t="str">
        <f t="shared" ca="1" si="60"/>
        <v>1</v>
      </c>
      <c r="AN72" s="24" t="str">
        <f t="shared" ca="1" si="61"/>
        <v>0</v>
      </c>
    </row>
    <row r="73" spans="1:40">
      <c r="A73" s="11">
        <f t="shared" si="62"/>
        <v>39</v>
      </c>
      <c r="B73" s="146" t="s">
        <v>99</v>
      </c>
      <c r="C73" s="11"/>
      <c r="D73" s="147" t="s">
        <v>3</v>
      </c>
      <c r="E73" s="11"/>
      <c r="F73" s="148" t="s">
        <v>150</v>
      </c>
      <c r="G73" s="149" t="str">
        <f t="shared" si="40"/>
        <v>ManTech39GART-3-D-08Contr</v>
      </c>
      <c r="H73" s="149"/>
      <c r="I73" s="147" t="s">
        <v>30</v>
      </c>
      <c r="J73" s="84">
        <v>264.48</v>
      </c>
      <c r="K73" s="84">
        <f t="shared" ca="1" si="41"/>
        <v>286.10000000000002</v>
      </c>
      <c r="L73" s="84">
        <f t="shared" ca="1" si="42"/>
        <v>120.61976</v>
      </c>
      <c r="M73" s="84">
        <f t="shared" ca="1" si="43"/>
        <v>56.981438376</v>
      </c>
      <c r="N73" s="84">
        <f t="shared" ca="1" si="44"/>
        <v>0</v>
      </c>
      <c r="O73" s="84">
        <f t="shared" ca="1" si="44"/>
        <v>0</v>
      </c>
      <c r="P73" s="84">
        <f t="shared" ca="1" si="44"/>
        <v>0</v>
      </c>
      <c r="Q73" s="84">
        <f t="shared" ca="1" si="45"/>
        <v>41.872218213352802</v>
      </c>
      <c r="R73" s="84">
        <f t="shared" ca="1" si="46"/>
        <v>505.5734165893528</v>
      </c>
      <c r="S73" s="84">
        <f t="shared" ca="1" si="47"/>
        <v>75.836012488402915</v>
      </c>
      <c r="T73" s="84">
        <f t="shared" ca="1" si="48"/>
        <v>581.41</v>
      </c>
      <c r="U73" s="151">
        <v>0</v>
      </c>
      <c r="V73" s="152">
        <f t="shared" ca="1" si="49"/>
        <v>0</v>
      </c>
      <c r="Y73" s="153">
        <f t="shared" ca="1" si="50"/>
        <v>0</v>
      </c>
      <c r="Z73" s="153">
        <f t="shared" ca="1" si="51"/>
        <v>0</v>
      </c>
      <c r="AA73" s="153">
        <f t="shared" ca="1" si="52"/>
        <v>0</v>
      </c>
      <c r="AB73" s="153">
        <f t="shared" ca="1" si="53"/>
        <v>0</v>
      </c>
      <c r="AC73" s="153">
        <f t="shared" ca="1" si="54"/>
        <v>0</v>
      </c>
      <c r="AD73" s="153">
        <f t="shared" ca="1" si="55"/>
        <v>0</v>
      </c>
      <c r="AE73" s="153">
        <f t="shared" ca="1" si="56"/>
        <v>0</v>
      </c>
      <c r="AF73" s="153">
        <f t="shared" ca="1" si="57"/>
        <v>0</v>
      </c>
      <c r="AG73" s="153">
        <f t="shared" ca="1" si="58"/>
        <v>0</v>
      </c>
      <c r="AH73" s="154"/>
      <c r="AI73" s="155">
        <f t="shared" ca="1" si="59"/>
        <v>0</v>
      </c>
      <c r="AJ73" s="156"/>
      <c r="AM73" s="24" t="str">
        <f t="shared" ca="1" si="60"/>
        <v>1</v>
      </c>
      <c r="AN73" s="24" t="str">
        <f t="shared" ca="1" si="61"/>
        <v>0</v>
      </c>
    </row>
    <row r="74" spans="1:40">
      <c r="A74" s="11">
        <f t="shared" si="62"/>
        <v>40</v>
      </c>
      <c r="B74" s="146" t="s">
        <v>100</v>
      </c>
      <c r="C74" s="11"/>
      <c r="D74" s="147" t="s">
        <v>3</v>
      </c>
      <c r="E74" s="11"/>
      <c r="F74" s="148" t="s">
        <v>151</v>
      </c>
      <c r="G74" s="149" t="str">
        <f t="shared" si="40"/>
        <v>ManTech40FACI-3-D-11Contr</v>
      </c>
      <c r="H74" s="149"/>
      <c r="I74" s="147" t="s">
        <v>30</v>
      </c>
      <c r="J74" s="84">
        <v>426.56</v>
      </c>
      <c r="K74" s="84">
        <f t="shared" ca="1" si="41"/>
        <v>461.44</v>
      </c>
      <c r="L74" s="84">
        <f t="shared" ca="1" si="42"/>
        <v>194.543104</v>
      </c>
      <c r="M74" s="84">
        <f t="shared" ca="1" si="43"/>
        <v>91.903232870400004</v>
      </c>
      <c r="N74" s="84">
        <f t="shared" ca="1" si="44"/>
        <v>0</v>
      </c>
      <c r="O74" s="84">
        <f t="shared" ca="1" si="44"/>
        <v>0</v>
      </c>
      <c r="P74" s="84">
        <f t="shared" ca="1" si="44"/>
        <v>0</v>
      </c>
      <c r="Q74" s="84">
        <f t="shared" ca="1" si="45"/>
        <v>67.534136219397126</v>
      </c>
      <c r="R74" s="84">
        <f t="shared" ca="1" si="46"/>
        <v>815.42047308979716</v>
      </c>
      <c r="S74" s="84">
        <f t="shared" ca="1" si="47"/>
        <v>122.31307096346957</v>
      </c>
      <c r="T74" s="84">
        <f t="shared" ca="1" si="48"/>
        <v>937.73</v>
      </c>
      <c r="U74" s="151">
        <v>0</v>
      </c>
      <c r="V74" s="152">
        <f t="shared" ca="1" si="49"/>
        <v>0</v>
      </c>
      <c r="Y74" s="153">
        <f t="shared" ca="1" si="50"/>
        <v>0</v>
      </c>
      <c r="Z74" s="153">
        <f t="shared" ca="1" si="51"/>
        <v>0</v>
      </c>
      <c r="AA74" s="153">
        <f t="shared" ca="1" si="52"/>
        <v>0</v>
      </c>
      <c r="AB74" s="153">
        <f t="shared" ca="1" si="53"/>
        <v>0</v>
      </c>
      <c r="AC74" s="153">
        <f t="shared" ca="1" si="54"/>
        <v>0</v>
      </c>
      <c r="AD74" s="153">
        <f t="shared" ca="1" si="55"/>
        <v>0</v>
      </c>
      <c r="AE74" s="153">
        <f t="shared" ca="1" si="56"/>
        <v>0</v>
      </c>
      <c r="AF74" s="153">
        <f t="shared" ca="1" si="57"/>
        <v>0</v>
      </c>
      <c r="AG74" s="153">
        <f t="shared" ca="1" si="58"/>
        <v>0</v>
      </c>
      <c r="AH74" s="154"/>
      <c r="AI74" s="155">
        <f t="shared" ca="1" si="59"/>
        <v>0</v>
      </c>
      <c r="AJ74" s="156"/>
      <c r="AM74" s="24" t="str">
        <f t="shared" ca="1" si="60"/>
        <v>1</v>
      </c>
      <c r="AN74" s="24" t="str">
        <f t="shared" ca="1" si="61"/>
        <v>0</v>
      </c>
    </row>
    <row r="75" spans="1:40">
      <c r="A75" s="11">
        <f t="shared" si="62"/>
        <v>41</v>
      </c>
      <c r="B75" s="146" t="s">
        <v>101</v>
      </c>
      <c r="C75" s="11"/>
      <c r="D75" s="147" t="s">
        <v>3</v>
      </c>
      <c r="E75" s="11"/>
      <c r="F75" s="148" t="s">
        <v>152</v>
      </c>
      <c r="G75" s="149" t="str">
        <f t="shared" si="40"/>
        <v>ManTech41FACI-3-D-08Contr</v>
      </c>
      <c r="H75" s="149"/>
      <c r="I75" s="147" t="s">
        <v>30</v>
      </c>
      <c r="J75" s="84">
        <v>270.88</v>
      </c>
      <c r="K75" s="84">
        <f t="shared" ca="1" si="41"/>
        <v>293.02999999999997</v>
      </c>
      <c r="L75" s="84">
        <f t="shared" ca="1" si="42"/>
        <v>123.54144799999997</v>
      </c>
      <c r="M75" s="84">
        <f t="shared" ca="1" si="43"/>
        <v>58.361659864799989</v>
      </c>
      <c r="N75" s="84">
        <f t="shared" ca="1" si="44"/>
        <v>0</v>
      </c>
      <c r="O75" s="84">
        <f t="shared" ca="1" si="44"/>
        <v>0</v>
      </c>
      <c r="P75" s="84">
        <f t="shared" ca="1" si="44"/>
        <v>0</v>
      </c>
      <c r="Q75" s="84">
        <f t="shared" ca="1" si="45"/>
        <v>42.886459640191433</v>
      </c>
      <c r="R75" s="84">
        <f t="shared" ca="1" si="46"/>
        <v>517.81956750499137</v>
      </c>
      <c r="S75" s="84">
        <f t="shared" ca="1" si="47"/>
        <v>77.672935125748708</v>
      </c>
      <c r="T75" s="84">
        <f t="shared" ca="1" si="48"/>
        <v>595.49</v>
      </c>
      <c r="U75" s="151">
        <v>0</v>
      </c>
      <c r="V75" s="152">
        <f t="shared" ca="1" si="49"/>
        <v>0</v>
      </c>
      <c r="Y75" s="153">
        <f t="shared" ca="1" si="50"/>
        <v>0</v>
      </c>
      <c r="Z75" s="153">
        <f t="shared" ca="1" si="51"/>
        <v>0</v>
      </c>
      <c r="AA75" s="153">
        <f t="shared" ca="1" si="52"/>
        <v>0</v>
      </c>
      <c r="AB75" s="153">
        <f t="shared" ca="1" si="53"/>
        <v>0</v>
      </c>
      <c r="AC75" s="153">
        <f t="shared" ca="1" si="54"/>
        <v>0</v>
      </c>
      <c r="AD75" s="153">
        <f t="shared" ca="1" si="55"/>
        <v>0</v>
      </c>
      <c r="AE75" s="153">
        <f t="shared" ca="1" si="56"/>
        <v>0</v>
      </c>
      <c r="AF75" s="153">
        <f t="shared" ca="1" si="57"/>
        <v>0</v>
      </c>
      <c r="AG75" s="153">
        <f t="shared" ca="1" si="58"/>
        <v>0</v>
      </c>
      <c r="AH75" s="154"/>
      <c r="AI75" s="155">
        <f t="shared" ca="1" si="59"/>
        <v>0</v>
      </c>
      <c r="AJ75" s="156"/>
      <c r="AM75" s="24" t="str">
        <f t="shared" ca="1" si="60"/>
        <v>1</v>
      </c>
      <c r="AN75" s="24" t="str">
        <f t="shared" ca="1" si="61"/>
        <v>0</v>
      </c>
    </row>
    <row r="76" spans="1:40">
      <c r="A76" s="11">
        <f t="shared" si="62"/>
        <v>42</v>
      </c>
      <c r="B76" s="146" t="s">
        <v>102</v>
      </c>
      <c r="C76" s="11"/>
      <c r="D76" s="147" t="s">
        <v>3</v>
      </c>
      <c r="E76" s="11"/>
      <c r="F76" s="148" t="s">
        <v>144</v>
      </c>
      <c r="G76" s="149" t="str">
        <f t="shared" si="40"/>
        <v>ManTech42ADSV-3-D-11Contr</v>
      </c>
      <c r="H76" s="149"/>
      <c r="I76" s="147" t="s">
        <v>30</v>
      </c>
      <c r="J76" s="84">
        <v>0</v>
      </c>
      <c r="K76" s="84">
        <f t="shared" ca="1" si="41"/>
        <v>0</v>
      </c>
      <c r="L76" s="84">
        <f t="shared" ca="1" si="42"/>
        <v>0</v>
      </c>
      <c r="M76" s="84">
        <f t="shared" ca="1" si="43"/>
        <v>0</v>
      </c>
      <c r="N76" s="84">
        <f t="shared" ca="1" si="44"/>
        <v>0</v>
      </c>
      <c r="O76" s="84">
        <f t="shared" ca="1" si="44"/>
        <v>0</v>
      </c>
      <c r="P76" s="84">
        <f t="shared" ca="1" si="44"/>
        <v>0</v>
      </c>
      <c r="Q76" s="84">
        <f t="shared" ca="1" si="45"/>
        <v>0</v>
      </c>
      <c r="R76" s="84">
        <f t="shared" ca="1" si="46"/>
        <v>0</v>
      </c>
      <c r="S76" s="84">
        <f t="shared" ca="1" si="47"/>
        <v>0</v>
      </c>
      <c r="T76" s="84">
        <f t="shared" ca="1" si="48"/>
        <v>0</v>
      </c>
      <c r="U76" s="151">
        <v>0</v>
      </c>
      <c r="V76" s="152">
        <f t="shared" ca="1" si="49"/>
        <v>0</v>
      </c>
      <c r="Y76" s="153">
        <f t="shared" ca="1" si="50"/>
        <v>0</v>
      </c>
      <c r="Z76" s="153">
        <f t="shared" ca="1" si="51"/>
        <v>0</v>
      </c>
      <c r="AA76" s="153">
        <f t="shared" ca="1" si="52"/>
        <v>0</v>
      </c>
      <c r="AB76" s="153">
        <f t="shared" ca="1" si="53"/>
        <v>0</v>
      </c>
      <c r="AC76" s="153">
        <f t="shared" ca="1" si="54"/>
        <v>0</v>
      </c>
      <c r="AD76" s="153">
        <f t="shared" ca="1" si="55"/>
        <v>0</v>
      </c>
      <c r="AE76" s="153">
        <f t="shared" ca="1" si="56"/>
        <v>0</v>
      </c>
      <c r="AF76" s="153">
        <f t="shared" ca="1" si="57"/>
        <v>0</v>
      </c>
      <c r="AG76" s="153">
        <f t="shared" ca="1" si="58"/>
        <v>0</v>
      </c>
      <c r="AH76" s="154"/>
      <c r="AI76" s="155">
        <f t="shared" ca="1" si="59"/>
        <v>0</v>
      </c>
      <c r="AJ76" s="156"/>
      <c r="AM76" s="24" t="str">
        <f t="shared" ca="1" si="60"/>
        <v>0</v>
      </c>
      <c r="AN76" s="24" t="str">
        <f t="shared" ca="1" si="61"/>
        <v>0</v>
      </c>
    </row>
    <row r="77" spans="1:40">
      <c r="A77" s="11">
        <f t="shared" si="62"/>
        <v>43</v>
      </c>
      <c r="B77" s="146" t="s">
        <v>103</v>
      </c>
      <c r="C77" s="11"/>
      <c r="D77" s="147" t="s">
        <v>3</v>
      </c>
      <c r="E77" s="11"/>
      <c r="F77" s="148" t="s">
        <v>144</v>
      </c>
      <c r="G77" s="149" t="str">
        <f t="shared" si="40"/>
        <v>ManTech43ADSV-3-D-11Contr</v>
      </c>
      <c r="H77" s="149"/>
      <c r="I77" s="147" t="s">
        <v>30</v>
      </c>
      <c r="J77" s="84">
        <v>0</v>
      </c>
      <c r="K77" s="84">
        <f t="shared" ca="1" si="41"/>
        <v>0</v>
      </c>
      <c r="L77" s="84">
        <f t="shared" ca="1" si="42"/>
        <v>0</v>
      </c>
      <c r="M77" s="84">
        <f t="shared" ca="1" si="43"/>
        <v>0</v>
      </c>
      <c r="N77" s="84">
        <f t="shared" ca="1" si="44"/>
        <v>0</v>
      </c>
      <c r="O77" s="84">
        <f t="shared" ca="1" si="44"/>
        <v>0</v>
      </c>
      <c r="P77" s="84">
        <f t="shared" ca="1" si="44"/>
        <v>0</v>
      </c>
      <c r="Q77" s="84">
        <f t="shared" ca="1" si="45"/>
        <v>0</v>
      </c>
      <c r="R77" s="84">
        <f t="shared" ca="1" si="46"/>
        <v>0</v>
      </c>
      <c r="S77" s="84">
        <f t="shared" ca="1" si="47"/>
        <v>0</v>
      </c>
      <c r="T77" s="84">
        <f t="shared" ca="1" si="48"/>
        <v>0</v>
      </c>
      <c r="U77" s="151">
        <v>0</v>
      </c>
      <c r="V77" s="152">
        <f t="shared" ca="1" si="49"/>
        <v>0</v>
      </c>
      <c r="Y77" s="153">
        <f t="shared" ca="1" si="50"/>
        <v>0</v>
      </c>
      <c r="Z77" s="153">
        <f t="shared" ca="1" si="51"/>
        <v>0</v>
      </c>
      <c r="AA77" s="153">
        <f t="shared" ca="1" si="52"/>
        <v>0</v>
      </c>
      <c r="AB77" s="153">
        <f t="shared" ca="1" si="53"/>
        <v>0</v>
      </c>
      <c r="AC77" s="153">
        <f t="shared" ca="1" si="54"/>
        <v>0</v>
      </c>
      <c r="AD77" s="153">
        <f t="shared" ca="1" si="55"/>
        <v>0</v>
      </c>
      <c r="AE77" s="153">
        <f t="shared" ca="1" si="56"/>
        <v>0</v>
      </c>
      <c r="AF77" s="153">
        <f t="shared" ca="1" si="57"/>
        <v>0</v>
      </c>
      <c r="AG77" s="153">
        <f t="shared" ca="1" si="58"/>
        <v>0</v>
      </c>
      <c r="AH77" s="154"/>
      <c r="AI77" s="155">
        <f t="shared" ca="1" si="59"/>
        <v>0</v>
      </c>
      <c r="AJ77" s="156"/>
      <c r="AM77" s="24" t="str">
        <f t="shared" ca="1" si="60"/>
        <v>0</v>
      </c>
      <c r="AN77" s="24" t="str">
        <f t="shared" ca="1" si="61"/>
        <v>0</v>
      </c>
    </row>
    <row r="78" spans="1:40">
      <c r="A78" s="11">
        <f t="shared" si="62"/>
        <v>44</v>
      </c>
      <c r="B78" s="146" t="s">
        <v>104</v>
      </c>
      <c r="C78" s="11"/>
      <c r="D78" s="147" t="s">
        <v>3</v>
      </c>
      <c r="E78" s="11"/>
      <c r="F78" s="148" t="s">
        <v>139</v>
      </c>
      <c r="G78" s="149" t="str">
        <f t="shared" si="40"/>
        <v>ManTech44ADSV-3-D-08Contr</v>
      </c>
      <c r="H78" s="149"/>
      <c r="I78" s="147" t="s">
        <v>30</v>
      </c>
      <c r="J78" s="84">
        <v>260.32</v>
      </c>
      <c r="K78" s="84">
        <f t="shared" ca="1" si="41"/>
        <v>281.60000000000002</v>
      </c>
      <c r="L78" s="84">
        <f t="shared" ca="1" si="42"/>
        <v>118.72256</v>
      </c>
      <c r="M78" s="84">
        <f t="shared" ca="1" si="43"/>
        <v>56.085190656000002</v>
      </c>
      <c r="N78" s="84">
        <f t="shared" ca="1" si="44"/>
        <v>0</v>
      </c>
      <c r="O78" s="84">
        <f t="shared" ca="1" si="44"/>
        <v>0</v>
      </c>
      <c r="P78" s="84">
        <f t="shared" ca="1" si="44"/>
        <v>0</v>
      </c>
      <c r="Q78" s="84">
        <f t="shared" ca="1" si="45"/>
        <v>41.213619884236806</v>
      </c>
      <c r="R78" s="84">
        <f t="shared" ca="1" si="46"/>
        <v>497.62137054023685</v>
      </c>
      <c r="S78" s="84">
        <f t="shared" ca="1" si="47"/>
        <v>74.643205581035531</v>
      </c>
      <c r="T78" s="84">
        <f t="shared" ca="1" si="48"/>
        <v>572.26</v>
      </c>
      <c r="U78" s="151">
        <v>0</v>
      </c>
      <c r="V78" s="152">
        <f t="shared" ca="1" si="49"/>
        <v>0</v>
      </c>
      <c r="Y78" s="153">
        <f t="shared" ca="1" si="50"/>
        <v>0</v>
      </c>
      <c r="Z78" s="153">
        <f t="shared" ca="1" si="51"/>
        <v>0</v>
      </c>
      <c r="AA78" s="153">
        <f t="shared" ca="1" si="52"/>
        <v>0</v>
      </c>
      <c r="AB78" s="153">
        <f t="shared" ca="1" si="53"/>
        <v>0</v>
      </c>
      <c r="AC78" s="153">
        <f t="shared" ca="1" si="54"/>
        <v>0</v>
      </c>
      <c r="AD78" s="153">
        <f t="shared" ca="1" si="55"/>
        <v>0</v>
      </c>
      <c r="AE78" s="153">
        <f t="shared" ca="1" si="56"/>
        <v>0</v>
      </c>
      <c r="AF78" s="153">
        <f t="shared" ca="1" si="57"/>
        <v>0</v>
      </c>
      <c r="AG78" s="153">
        <f t="shared" ca="1" si="58"/>
        <v>0</v>
      </c>
      <c r="AH78" s="154"/>
      <c r="AI78" s="155">
        <f t="shared" ca="1" si="59"/>
        <v>0</v>
      </c>
      <c r="AJ78" s="156"/>
      <c r="AM78" s="24" t="str">
        <f t="shared" ca="1" si="60"/>
        <v>1</v>
      </c>
      <c r="AN78" s="24" t="str">
        <f t="shared" ca="1" si="61"/>
        <v>0</v>
      </c>
    </row>
    <row r="79" spans="1:40">
      <c r="A79" s="11">
        <f t="shared" si="62"/>
        <v>45</v>
      </c>
      <c r="B79" s="146" t="s">
        <v>105</v>
      </c>
      <c r="C79" s="11"/>
      <c r="D79" s="147" t="s">
        <v>3</v>
      </c>
      <c r="E79" s="11"/>
      <c r="F79" s="148" t="s">
        <v>153</v>
      </c>
      <c r="G79" s="149" t="str">
        <f t="shared" si="40"/>
        <v>ManTech45ADSV-3-D-02Contr</v>
      </c>
      <c r="H79" s="149"/>
      <c r="I79" s="147" t="s">
        <v>30</v>
      </c>
      <c r="J79" s="84">
        <v>138.08000000000001</v>
      </c>
      <c r="K79" s="84">
        <f t="shared" ca="1" si="41"/>
        <v>149.37</v>
      </c>
      <c r="L79" s="84">
        <f t="shared" ca="1" si="42"/>
        <v>62.974391999999995</v>
      </c>
      <c r="M79" s="84">
        <f t="shared" ca="1" si="43"/>
        <v>29.7494493192</v>
      </c>
      <c r="N79" s="84">
        <f t="shared" ca="1" si="44"/>
        <v>0</v>
      </c>
      <c r="O79" s="84">
        <f t="shared" ca="1" si="44"/>
        <v>0</v>
      </c>
      <c r="P79" s="84">
        <f t="shared" ca="1" si="44"/>
        <v>0</v>
      </c>
      <c r="Q79" s="84">
        <f t="shared" ca="1" si="45"/>
        <v>21.861073871123761</v>
      </c>
      <c r="R79" s="84">
        <f t="shared" ca="1" si="46"/>
        <v>263.95491519032379</v>
      </c>
      <c r="S79" s="84">
        <f t="shared" ca="1" si="47"/>
        <v>39.593237278548564</v>
      </c>
      <c r="T79" s="84">
        <f t="shared" ca="1" si="48"/>
        <v>303.55</v>
      </c>
      <c r="U79" s="151">
        <v>0</v>
      </c>
      <c r="V79" s="152">
        <f t="shared" ca="1" si="49"/>
        <v>0</v>
      </c>
      <c r="Y79" s="153">
        <f t="shared" ca="1" si="50"/>
        <v>0</v>
      </c>
      <c r="Z79" s="153">
        <f t="shared" ca="1" si="51"/>
        <v>0</v>
      </c>
      <c r="AA79" s="153">
        <f t="shared" ca="1" si="52"/>
        <v>0</v>
      </c>
      <c r="AB79" s="153">
        <f t="shared" ca="1" si="53"/>
        <v>0</v>
      </c>
      <c r="AC79" s="153">
        <f t="shared" ca="1" si="54"/>
        <v>0</v>
      </c>
      <c r="AD79" s="153">
        <f t="shared" ca="1" si="55"/>
        <v>0</v>
      </c>
      <c r="AE79" s="153">
        <f t="shared" ca="1" si="56"/>
        <v>0</v>
      </c>
      <c r="AF79" s="153">
        <f t="shared" ca="1" si="57"/>
        <v>0</v>
      </c>
      <c r="AG79" s="153">
        <f t="shared" ca="1" si="58"/>
        <v>0</v>
      </c>
      <c r="AH79" s="154"/>
      <c r="AI79" s="155">
        <f t="shared" ca="1" si="59"/>
        <v>0</v>
      </c>
      <c r="AJ79" s="156"/>
      <c r="AM79" s="24" t="str">
        <f t="shared" ca="1" si="60"/>
        <v>1</v>
      </c>
      <c r="AN79" s="24" t="str">
        <f t="shared" ca="1" si="61"/>
        <v>0</v>
      </c>
    </row>
    <row r="80" spans="1:40">
      <c r="A80" s="11">
        <f t="shared" si="62"/>
        <v>46</v>
      </c>
      <c r="B80" s="146" t="s">
        <v>106</v>
      </c>
      <c r="C80" s="11"/>
      <c r="D80" s="147" t="s">
        <v>3</v>
      </c>
      <c r="E80" s="11"/>
      <c r="F80" s="148" t="s">
        <v>147</v>
      </c>
      <c r="G80" s="149" t="str">
        <f t="shared" si="40"/>
        <v>ManTech46FINA-3-D-11Contr</v>
      </c>
      <c r="H80" s="149"/>
      <c r="I80" s="147" t="s">
        <v>30</v>
      </c>
      <c r="J80" s="84">
        <v>0</v>
      </c>
      <c r="K80" s="84">
        <f t="shared" ca="1" si="41"/>
        <v>0</v>
      </c>
      <c r="L80" s="84">
        <f t="shared" ca="1" si="42"/>
        <v>0</v>
      </c>
      <c r="M80" s="84">
        <f t="shared" ca="1" si="43"/>
        <v>0</v>
      </c>
      <c r="N80" s="84">
        <f t="shared" ca="1" si="44"/>
        <v>0</v>
      </c>
      <c r="O80" s="84">
        <f t="shared" ca="1" si="44"/>
        <v>0</v>
      </c>
      <c r="P80" s="84">
        <f t="shared" ca="1" si="44"/>
        <v>0</v>
      </c>
      <c r="Q80" s="84">
        <f t="shared" ca="1" si="45"/>
        <v>0</v>
      </c>
      <c r="R80" s="84">
        <f t="shared" ca="1" si="46"/>
        <v>0</v>
      </c>
      <c r="S80" s="84">
        <f t="shared" ca="1" si="47"/>
        <v>0</v>
      </c>
      <c r="T80" s="84">
        <f t="shared" ca="1" si="48"/>
        <v>0</v>
      </c>
      <c r="U80" s="151">
        <v>0</v>
      </c>
      <c r="V80" s="152">
        <f t="shared" ca="1" si="49"/>
        <v>0</v>
      </c>
      <c r="Y80" s="153">
        <f t="shared" ca="1" si="50"/>
        <v>0</v>
      </c>
      <c r="Z80" s="153">
        <f t="shared" ca="1" si="51"/>
        <v>0</v>
      </c>
      <c r="AA80" s="153">
        <f t="shared" ca="1" si="52"/>
        <v>0</v>
      </c>
      <c r="AB80" s="153">
        <f t="shared" ca="1" si="53"/>
        <v>0</v>
      </c>
      <c r="AC80" s="153">
        <f t="shared" ca="1" si="54"/>
        <v>0</v>
      </c>
      <c r="AD80" s="153">
        <f t="shared" ca="1" si="55"/>
        <v>0</v>
      </c>
      <c r="AE80" s="153">
        <f t="shared" ca="1" si="56"/>
        <v>0</v>
      </c>
      <c r="AF80" s="153">
        <f t="shared" ca="1" si="57"/>
        <v>0</v>
      </c>
      <c r="AG80" s="153">
        <f t="shared" ca="1" si="58"/>
        <v>0</v>
      </c>
      <c r="AH80" s="154"/>
      <c r="AI80" s="155">
        <f t="shared" ca="1" si="59"/>
        <v>0</v>
      </c>
      <c r="AJ80" s="156"/>
      <c r="AM80" s="24" t="str">
        <f t="shared" ca="1" si="60"/>
        <v>0</v>
      </c>
      <c r="AN80" s="24" t="str">
        <f t="shared" ca="1" si="61"/>
        <v>0</v>
      </c>
    </row>
    <row r="81" spans="1:40">
      <c r="A81" s="11">
        <f t="shared" si="62"/>
        <v>47</v>
      </c>
      <c r="B81" s="146" t="s">
        <v>107</v>
      </c>
      <c r="C81" s="11"/>
      <c r="D81" s="147" t="s">
        <v>3</v>
      </c>
      <c r="E81" s="11"/>
      <c r="F81" s="148" t="s">
        <v>148</v>
      </c>
      <c r="G81" s="149" t="str">
        <f t="shared" si="40"/>
        <v>ManTech47FINA-3-D-08Contr</v>
      </c>
      <c r="H81" s="149"/>
      <c r="I81" s="147" t="s">
        <v>30</v>
      </c>
      <c r="J81" s="84">
        <v>260.95999999999998</v>
      </c>
      <c r="K81" s="84">
        <f t="shared" ca="1" si="41"/>
        <v>282.3</v>
      </c>
      <c r="L81" s="84">
        <f t="shared" ca="1" si="42"/>
        <v>119.01768</v>
      </c>
      <c r="M81" s="84">
        <f t="shared" ca="1" si="43"/>
        <v>56.224606968000003</v>
      </c>
      <c r="N81" s="84">
        <f t="shared" ca="1" si="44"/>
        <v>0</v>
      </c>
      <c r="O81" s="84">
        <f t="shared" ca="1" si="44"/>
        <v>0</v>
      </c>
      <c r="P81" s="84">
        <f t="shared" ca="1" si="44"/>
        <v>0</v>
      </c>
      <c r="Q81" s="84">
        <f t="shared" ca="1" si="45"/>
        <v>41.316068513210404</v>
      </c>
      <c r="R81" s="84">
        <f t="shared" ca="1" si="46"/>
        <v>498.85835548121037</v>
      </c>
      <c r="S81" s="84">
        <f t="shared" ca="1" si="47"/>
        <v>74.828753322181555</v>
      </c>
      <c r="T81" s="84">
        <f t="shared" ca="1" si="48"/>
        <v>573.69000000000005</v>
      </c>
      <c r="U81" s="151">
        <v>0</v>
      </c>
      <c r="V81" s="152">
        <f t="shared" ca="1" si="49"/>
        <v>0</v>
      </c>
      <c r="Y81" s="153">
        <f t="shared" ca="1" si="50"/>
        <v>0</v>
      </c>
      <c r="Z81" s="153">
        <f t="shared" ca="1" si="51"/>
        <v>0</v>
      </c>
      <c r="AA81" s="153">
        <f t="shared" ca="1" si="52"/>
        <v>0</v>
      </c>
      <c r="AB81" s="153">
        <f t="shared" ca="1" si="53"/>
        <v>0</v>
      </c>
      <c r="AC81" s="153">
        <f t="shared" ca="1" si="54"/>
        <v>0</v>
      </c>
      <c r="AD81" s="153">
        <f t="shared" ca="1" si="55"/>
        <v>0</v>
      </c>
      <c r="AE81" s="153">
        <f t="shared" ca="1" si="56"/>
        <v>0</v>
      </c>
      <c r="AF81" s="153">
        <f t="shared" ca="1" si="57"/>
        <v>0</v>
      </c>
      <c r="AG81" s="153">
        <f t="shared" ca="1" si="58"/>
        <v>0</v>
      </c>
      <c r="AH81" s="154"/>
      <c r="AI81" s="155">
        <f t="shared" ca="1" si="59"/>
        <v>0</v>
      </c>
      <c r="AJ81" s="156"/>
      <c r="AM81" s="24" t="str">
        <f t="shared" ca="1" si="60"/>
        <v>1</v>
      </c>
      <c r="AN81" s="24" t="str">
        <f t="shared" ca="1" si="61"/>
        <v>0</v>
      </c>
    </row>
    <row r="82" spans="1:40" ht="15">
      <c r="B82" s="157" t="s">
        <v>67</v>
      </c>
      <c r="C82" s="11"/>
      <c r="D82" s="147"/>
      <c r="E82" s="11"/>
      <c r="F82" s="148"/>
      <c r="G82" s="149"/>
      <c r="H82" s="149"/>
      <c r="I82" s="147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151"/>
      <c r="V82" s="152"/>
      <c r="Y82" s="153"/>
      <c r="Z82" s="153"/>
      <c r="AA82" s="153"/>
      <c r="AB82" s="153"/>
      <c r="AC82" s="153"/>
      <c r="AD82" s="153"/>
      <c r="AE82" s="153"/>
      <c r="AF82" s="153"/>
      <c r="AG82" s="153"/>
      <c r="AH82" s="154"/>
      <c r="AI82" s="155"/>
      <c r="AJ82" s="156"/>
    </row>
    <row r="83" spans="1:40">
      <c r="A83" s="11">
        <f>A81+1</f>
        <v>48</v>
      </c>
      <c r="B83" s="146" t="s">
        <v>108</v>
      </c>
      <c r="C83" s="11"/>
      <c r="D83" s="147" t="s">
        <v>3</v>
      </c>
      <c r="E83" s="11"/>
      <c r="F83" s="148" t="s">
        <v>138</v>
      </c>
      <c r="G83" s="149" t="str">
        <f>D83&amp;A83&amp;F83&amp;I83</f>
        <v>ManTech48ITEK-3-D-11Contr</v>
      </c>
      <c r="H83" s="149"/>
      <c r="I83" s="147" t="s">
        <v>30</v>
      </c>
      <c r="J83" s="84">
        <v>477.44</v>
      </c>
      <c r="K83" s="84">
        <f ca="1">ROUND($J83*(VLOOKUP($I83,$I$9:$S$24,K$6,FALSE)),2)</f>
        <v>516.48</v>
      </c>
      <c r="L83" s="84">
        <f ca="1">$K83*(VLOOKUP($I83,$I$9:$S$24,L$6,FALSE))</f>
        <v>217.74796799999999</v>
      </c>
      <c r="M83" s="84">
        <f ca="1">($K83+$L83)*(VLOOKUP($I83,$I$9:$S$24,M$6,FALSE))</f>
        <v>102.86533831680001</v>
      </c>
      <c r="N83" s="84">
        <f t="shared" ref="N83:P85" ca="1" si="63">$K83*(VLOOKUP($I83,$I$9:$S$24,N$6,FALSE))</f>
        <v>0</v>
      </c>
      <c r="O83" s="84">
        <f t="shared" ca="1" si="63"/>
        <v>0</v>
      </c>
      <c r="P83" s="84">
        <f t="shared" ca="1" si="63"/>
        <v>0</v>
      </c>
      <c r="Q83" s="84">
        <f ca="1">IF($D83="ManTech",(SUM($K83:$N83)*(VLOOKUP($I83,$I$9:$S$24,Q$6,FALSE))),(IF(M83=0,((SUM(K83,N83:P83))*(VLOOKUP($I83,$I$9:$S$24,Q$6,FALSE))),(SUM($M83:$P83)*(VLOOKUP($I83,$I$9:$S$24,Q$6,FALSE))))))</f>
        <v>75.589525560407054</v>
      </c>
      <c r="R83" s="84">
        <f ca="1">SUM(K83:Q83)</f>
        <v>912.68283187720715</v>
      </c>
      <c r="S83" s="84">
        <f ca="1">(R83*(VLOOKUP($I83,$I$9:$S$24,S$6,FALSE)))</f>
        <v>136.90242478158106</v>
      </c>
      <c r="T83" s="84">
        <f ca="1">ROUND(SUM(R83:S83),2)</f>
        <v>1049.5899999999999</v>
      </c>
      <c r="U83" s="151">
        <v>0</v>
      </c>
      <c r="V83" s="152">
        <f ca="1">$T83*$U83</f>
        <v>0</v>
      </c>
      <c r="Y83" s="153">
        <f t="shared" ref="Y83:AB85" ca="1" si="64">K83*$U83</f>
        <v>0</v>
      </c>
      <c r="Z83" s="153">
        <f t="shared" ca="1" si="64"/>
        <v>0</v>
      </c>
      <c r="AA83" s="153">
        <f t="shared" ca="1" si="64"/>
        <v>0</v>
      </c>
      <c r="AB83" s="153">
        <f t="shared" ca="1" si="64"/>
        <v>0</v>
      </c>
      <c r="AC83" s="153">
        <f t="shared" ref="AC83:AD85" ca="1" si="65">P83*$U83</f>
        <v>0</v>
      </c>
      <c r="AD83" s="153">
        <f t="shared" ca="1" si="65"/>
        <v>0</v>
      </c>
      <c r="AE83" s="153">
        <f ca="1">SUM(Y83:AD83)</f>
        <v>0</v>
      </c>
      <c r="AF83" s="153">
        <f ca="1">S83*$U83</f>
        <v>0</v>
      </c>
      <c r="AG83" s="153">
        <f ca="1">SUM(AE83:AF83)</f>
        <v>0</v>
      </c>
      <c r="AH83" s="154"/>
      <c r="AI83" s="155">
        <f ca="1">AG83-V83</f>
        <v>0</v>
      </c>
      <c r="AJ83" s="156"/>
      <c r="AM83" s="24" t="str">
        <f t="shared" ref="AM83:AM125" ca="1" si="66">IF((OR((T83=""),(T83&gt;0))),"1","0")</f>
        <v>1</v>
      </c>
      <c r="AN83" s="24" t="str">
        <f t="shared" ref="AN83:AN125" ca="1" si="67">IF((OR((V83=""),(V83&gt;0))),"1","0")</f>
        <v>0</v>
      </c>
    </row>
    <row r="84" spans="1:40">
      <c r="A84" s="11">
        <f>A83+1</f>
        <v>49</v>
      </c>
      <c r="B84" s="146" t="s">
        <v>109</v>
      </c>
      <c r="C84" s="11"/>
      <c r="D84" s="147" t="s">
        <v>3</v>
      </c>
      <c r="E84" s="11"/>
      <c r="F84" s="148" t="s">
        <v>138</v>
      </c>
      <c r="G84" s="149" t="str">
        <f>D84&amp;A84&amp;F84&amp;I84</f>
        <v>ManTech49ITEK-3-D-11Contr</v>
      </c>
      <c r="H84" s="149"/>
      <c r="I84" s="147" t="s">
        <v>30</v>
      </c>
      <c r="J84" s="84">
        <v>477.44</v>
      </c>
      <c r="K84" s="84">
        <f ca="1">ROUND($J84*(VLOOKUP($I84,$I$9:$S$24,K$6,FALSE)),2)</f>
        <v>516.48</v>
      </c>
      <c r="L84" s="84">
        <f ca="1">$K84*(VLOOKUP($I84,$I$9:$S$24,L$6,FALSE))</f>
        <v>217.74796799999999</v>
      </c>
      <c r="M84" s="84">
        <f ca="1">($K84+$L84)*(VLOOKUP($I84,$I$9:$S$24,M$6,FALSE))</f>
        <v>102.86533831680001</v>
      </c>
      <c r="N84" s="84">
        <f t="shared" ca="1" si="63"/>
        <v>0</v>
      </c>
      <c r="O84" s="84">
        <f t="shared" ca="1" si="63"/>
        <v>0</v>
      </c>
      <c r="P84" s="84">
        <f t="shared" ca="1" si="63"/>
        <v>0</v>
      </c>
      <c r="Q84" s="84">
        <f ca="1">IF($D84="ManTech",(SUM($K84:$N84)*(VLOOKUP($I84,$I$9:$S$24,Q$6,FALSE))),(IF(M84=0,((SUM(K84,N84:P84))*(VLOOKUP($I84,$I$9:$S$24,Q$6,FALSE))),(SUM($M84:$P84)*(VLOOKUP($I84,$I$9:$S$24,Q$6,FALSE))))))</f>
        <v>75.589525560407054</v>
      </c>
      <c r="R84" s="84">
        <f ca="1">SUM(K84:Q84)</f>
        <v>912.68283187720715</v>
      </c>
      <c r="S84" s="84">
        <f ca="1">(R84*(VLOOKUP($I84,$I$9:$S$24,S$6,FALSE)))</f>
        <v>136.90242478158106</v>
      </c>
      <c r="T84" s="84">
        <f ca="1">ROUND(SUM(R84:S84),2)</f>
        <v>1049.5899999999999</v>
      </c>
      <c r="U84" s="151">
        <v>0</v>
      </c>
      <c r="V84" s="152">
        <f ca="1">$T84*$U84</f>
        <v>0</v>
      </c>
      <c r="Y84" s="153">
        <f t="shared" ca="1" si="64"/>
        <v>0</v>
      </c>
      <c r="Z84" s="153">
        <f t="shared" ca="1" si="64"/>
        <v>0</v>
      </c>
      <c r="AA84" s="153">
        <f t="shared" ca="1" si="64"/>
        <v>0</v>
      </c>
      <c r="AB84" s="153">
        <f t="shared" ca="1" si="64"/>
        <v>0</v>
      </c>
      <c r="AC84" s="153">
        <f t="shared" ca="1" si="65"/>
        <v>0</v>
      </c>
      <c r="AD84" s="153">
        <f t="shared" ca="1" si="65"/>
        <v>0</v>
      </c>
      <c r="AE84" s="153">
        <f ca="1">SUM(Y84:AD84)</f>
        <v>0</v>
      </c>
      <c r="AF84" s="153">
        <f ca="1">S84*$U84</f>
        <v>0</v>
      </c>
      <c r="AG84" s="153">
        <f ca="1">SUM(AE84:AF84)</f>
        <v>0</v>
      </c>
      <c r="AH84" s="154"/>
      <c r="AI84" s="155">
        <f ca="1">AG84-V84</f>
        <v>0</v>
      </c>
      <c r="AJ84" s="156"/>
      <c r="AM84" s="24" t="str">
        <f t="shared" ca="1" si="66"/>
        <v>1</v>
      </c>
      <c r="AN84" s="24" t="str">
        <f t="shared" ca="1" si="67"/>
        <v>0</v>
      </c>
    </row>
    <row r="85" spans="1:40">
      <c r="A85" s="11">
        <f>A84+1</f>
        <v>50</v>
      </c>
      <c r="B85" s="146" t="s">
        <v>110</v>
      </c>
      <c r="C85" s="11"/>
      <c r="D85" s="147" t="s">
        <v>3</v>
      </c>
      <c r="E85" s="11"/>
      <c r="F85" s="148" t="s">
        <v>139</v>
      </c>
      <c r="G85" s="149" t="str">
        <f>D85&amp;A85&amp;F85&amp;I85</f>
        <v>ManTech50ADSV-3-D-08Contr</v>
      </c>
      <c r="H85" s="149"/>
      <c r="I85" s="147" t="s">
        <v>30</v>
      </c>
      <c r="J85" s="84">
        <v>260.32</v>
      </c>
      <c r="K85" s="84">
        <f ca="1">ROUND($J85*(VLOOKUP($I85,$I$9:$S$24,K$6,FALSE)),2)</f>
        <v>281.60000000000002</v>
      </c>
      <c r="L85" s="84">
        <f ca="1">$K85*(VLOOKUP($I85,$I$9:$S$24,L$6,FALSE))</f>
        <v>118.72256</v>
      </c>
      <c r="M85" s="84">
        <f ca="1">($K85+$L85)*(VLOOKUP($I85,$I$9:$S$24,M$6,FALSE))</f>
        <v>56.085190656000002</v>
      </c>
      <c r="N85" s="84">
        <f t="shared" ca="1" si="63"/>
        <v>0</v>
      </c>
      <c r="O85" s="84">
        <f t="shared" ca="1" si="63"/>
        <v>0</v>
      </c>
      <c r="P85" s="84">
        <f t="shared" ca="1" si="63"/>
        <v>0</v>
      </c>
      <c r="Q85" s="84">
        <f ca="1">IF($D85="ManTech",(SUM($K85:$N85)*(VLOOKUP($I85,$I$9:$S$24,Q$6,FALSE))),(IF(M85=0,((SUM(K85,N85:P85))*(VLOOKUP($I85,$I$9:$S$24,Q$6,FALSE))),(SUM($M85:$P85)*(VLOOKUP($I85,$I$9:$S$24,Q$6,FALSE))))))</f>
        <v>41.213619884236806</v>
      </c>
      <c r="R85" s="84">
        <f ca="1">SUM(K85:Q85)</f>
        <v>497.62137054023685</v>
      </c>
      <c r="S85" s="84">
        <f ca="1">(R85*(VLOOKUP($I85,$I$9:$S$24,S$6,FALSE)))</f>
        <v>74.643205581035531</v>
      </c>
      <c r="T85" s="84">
        <f ca="1">ROUND(SUM(R85:S85),2)</f>
        <v>572.26</v>
      </c>
      <c r="U85" s="151">
        <v>0</v>
      </c>
      <c r="V85" s="152">
        <f ca="1">$T85*$U85</f>
        <v>0</v>
      </c>
      <c r="Y85" s="153">
        <f t="shared" ca="1" si="64"/>
        <v>0</v>
      </c>
      <c r="Z85" s="153">
        <f t="shared" ca="1" si="64"/>
        <v>0</v>
      </c>
      <c r="AA85" s="153">
        <f t="shared" ca="1" si="64"/>
        <v>0</v>
      </c>
      <c r="AB85" s="153">
        <f t="shared" ca="1" si="64"/>
        <v>0</v>
      </c>
      <c r="AC85" s="153">
        <f t="shared" ca="1" si="65"/>
        <v>0</v>
      </c>
      <c r="AD85" s="153">
        <f t="shared" ca="1" si="65"/>
        <v>0</v>
      </c>
      <c r="AE85" s="153">
        <f ca="1">SUM(Y85:AD85)</f>
        <v>0</v>
      </c>
      <c r="AF85" s="153">
        <f ca="1">S85*$U85</f>
        <v>0</v>
      </c>
      <c r="AG85" s="153">
        <f ca="1">SUM(AE85:AF85)</f>
        <v>0</v>
      </c>
      <c r="AH85" s="154"/>
      <c r="AI85" s="155">
        <f ca="1">AG85-V85</f>
        <v>0</v>
      </c>
      <c r="AJ85" s="156"/>
      <c r="AM85" s="24" t="str">
        <f t="shared" ca="1" si="66"/>
        <v>1</v>
      </c>
      <c r="AN85" s="24" t="str">
        <f t="shared" ca="1" si="67"/>
        <v>0</v>
      </c>
    </row>
    <row r="86" spans="1:40">
      <c r="B86" s="158"/>
      <c r="C86" s="159"/>
      <c r="D86" s="159"/>
      <c r="E86" s="159"/>
      <c r="F86" s="160"/>
      <c r="G86" s="161"/>
      <c r="H86" s="161"/>
      <c r="I86" s="162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4"/>
      <c r="V86" s="165"/>
      <c r="W86" s="159"/>
      <c r="X86" s="159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7"/>
      <c r="AJ86" s="156"/>
      <c r="AM86" s="24" t="str">
        <f t="shared" si="66"/>
        <v>1</v>
      </c>
      <c r="AN86" s="24" t="str">
        <f t="shared" si="67"/>
        <v>1</v>
      </c>
    </row>
    <row r="87" spans="1:40">
      <c r="B87" s="20"/>
      <c r="C87" s="11"/>
      <c r="D87" s="11"/>
      <c r="E87" s="11"/>
      <c r="F87" s="11"/>
      <c r="G87" s="11"/>
      <c r="H87" s="11"/>
      <c r="I87" s="11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168"/>
      <c r="Y87" s="153"/>
      <c r="Z87" s="153"/>
      <c r="AA87" s="153"/>
      <c r="AB87" s="153"/>
      <c r="AC87" s="153"/>
      <c r="AD87" s="153"/>
      <c r="AE87" s="153"/>
      <c r="AF87" s="153"/>
      <c r="AG87" s="153"/>
      <c r="AH87" s="154"/>
      <c r="AI87" s="155"/>
      <c r="AJ87" s="156"/>
      <c r="AM87" s="24" t="str">
        <f t="shared" si="66"/>
        <v>1</v>
      </c>
      <c r="AN87" s="24" t="str">
        <f t="shared" si="67"/>
        <v>1</v>
      </c>
    </row>
    <row r="88" spans="1:40">
      <c r="B88" s="20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25" t="s">
        <v>68</v>
      </c>
      <c r="U88" s="169">
        <f>SUBTOTAL(9,U$31:U$87)</f>
        <v>0</v>
      </c>
      <c r="V88" s="170">
        <f ca="1">SUBTOTAL(9,V$31:V$87)</f>
        <v>0</v>
      </c>
      <c r="Y88" s="153">
        <f t="shared" ref="Y88:AG88" ca="1" si="68">SUBTOTAL(9,Y$31:Y$87)</f>
        <v>0</v>
      </c>
      <c r="Z88" s="153">
        <f t="shared" ca="1" si="68"/>
        <v>0</v>
      </c>
      <c r="AA88" s="153">
        <f t="shared" ca="1" si="68"/>
        <v>0</v>
      </c>
      <c r="AB88" s="153">
        <f t="shared" ca="1" si="68"/>
        <v>0</v>
      </c>
      <c r="AC88" s="153">
        <f t="shared" ca="1" si="68"/>
        <v>0</v>
      </c>
      <c r="AD88" s="153">
        <f t="shared" ca="1" si="68"/>
        <v>0</v>
      </c>
      <c r="AE88" s="153">
        <f t="shared" ca="1" si="68"/>
        <v>0</v>
      </c>
      <c r="AF88" s="153">
        <f t="shared" ca="1" si="68"/>
        <v>0</v>
      </c>
      <c r="AG88" s="153">
        <f t="shared" ca="1" si="68"/>
        <v>0</v>
      </c>
      <c r="AH88" s="154"/>
      <c r="AI88" s="155">
        <f ca="1">AG88-V88</f>
        <v>0</v>
      </c>
      <c r="AJ88" s="156"/>
      <c r="AM88" s="24" t="str">
        <f t="shared" si="66"/>
        <v>1</v>
      </c>
      <c r="AN88" s="24" t="str">
        <f t="shared" ca="1" si="67"/>
        <v>0</v>
      </c>
    </row>
    <row r="89" spans="1:40" ht="13.5" thickBot="1">
      <c r="B89" s="20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25"/>
      <c r="U89" s="171"/>
      <c r="V89" s="172"/>
      <c r="AE89" s="173" t="s">
        <v>69</v>
      </c>
      <c r="AF89" s="174">
        <f ca="1">IF(AE88=0,0,(AF88/AE88))</f>
        <v>0</v>
      </c>
      <c r="AM89" s="24" t="str">
        <f t="shared" si="66"/>
        <v>1</v>
      </c>
      <c r="AN89" s="24" t="str">
        <f t="shared" si="67"/>
        <v>1</v>
      </c>
    </row>
    <row r="90" spans="1:40" s="140" customFormat="1" ht="16.5" thickBot="1">
      <c r="B90" s="132" t="s">
        <v>70</v>
      </c>
      <c r="C90" s="133"/>
      <c r="D90" s="133"/>
      <c r="E90" s="134"/>
      <c r="F90" s="133"/>
      <c r="G90" s="135"/>
      <c r="H90" s="135"/>
      <c r="I90" s="133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7"/>
      <c r="W90" s="136"/>
      <c r="X90" s="134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9"/>
      <c r="AM90" s="24" t="str">
        <f t="shared" si="66"/>
        <v>1</v>
      </c>
      <c r="AN90" s="24" t="str">
        <f t="shared" si="67"/>
        <v>1</v>
      </c>
    </row>
    <row r="91" spans="1:40">
      <c r="B91" s="175" t="s">
        <v>44</v>
      </c>
      <c r="C91" s="11"/>
      <c r="D91" s="11"/>
      <c r="E91" s="11"/>
      <c r="F91" s="11"/>
      <c r="G91" s="11"/>
      <c r="H91" s="11"/>
      <c r="I91" s="147" t="s">
        <v>44</v>
      </c>
      <c r="J91" s="176">
        <v>0</v>
      </c>
      <c r="K91" s="176">
        <f ca="1">ROUND($J91*(VLOOKUP($I91,$I$9:$S$24,K$6,FALSE)),2)</f>
        <v>0</v>
      </c>
      <c r="L91" s="176">
        <f ca="1">ROUND($K91*(VLOOKUP($I91,$I$9:$S$24,L$6,FALSE)),2)</f>
        <v>0</v>
      </c>
      <c r="M91" s="176">
        <f ca="1">ROUND(($K91+$L91)*(VLOOKUP($I91,$I$9:$S$24,M$6,FALSE)),2)</f>
        <v>0</v>
      </c>
      <c r="N91" s="176">
        <f t="shared" ref="N91:P93" ca="1" si="69">ROUND($K91*(VLOOKUP($I91,$I$9:$S$24,N$6,FALSE)),2)</f>
        <v>0</v>
      </c>
      <c r="O91" s="176">
        <f t="shared" ca="1" si="69"/>
        <v>0</v>
      </c>
      <c r="P91" s="176">
        <f t="shared" ca="1" si="69"/>
        <v>0</v>
      </c>
      <c r="Q91" s="176">
        <f ca="1">IF($M91=0,ROUND(SUM($K91:$N91)*(VLOOKUP($I91,$I$9:$S$24,Q$6,FALSE)),2),ROUND(SUM($M91:$N91)*(VLOOKUP($I91,$I$9:$S$24,Q$6,FALSE)),2))</f>
        <v>0</v>
      </c>
      <c r="R91" s="176">
        <f ca="1">SUM(K91:Q91)</f>
        <v>0</v>
      </c>
      <c r="S91" s="176">
        <f ca="1">ROUND(R91*(VLOOKUP($I91,$I$9:$S$24,S$6,FALSE)),2)</f>
        <v>0</v>
      </c>
      <c r="T91" s="176">
        <f ca="1">SUM(R91:S91)</f>
        <v>0</v>
      </c>
      <c r="U91" s="151">
        <v>1</v>
      </c>
      <c r="V91" s="152">
        <f ca="1">$T91*$U91</f>
        <v>0</v>
      </c>
      <c r="Y91" s="177">
        <f t="shared" ref="Y91:AB93" ca="1" si="70">K91*$U91</f>
        <v>0</v>
      </c>
      <c r="Z91" s="177">
        <f t="shared" ca="1" si="70"/>
        <v>0</v>
      </c>
      <c r="AA91" s="177">
        <f t="shared" ca="1" si="70"/>
        <v>0</v>
      </c>
      <c r="AB91" s="177">
        <f t="shared" ca="1" si="70"/>
        <v>0</v>
      </c>
      <c r="AC91" s="177">
        <f t="shared" ref="AC91:AD93" ca="1" si="71">P91*$U91</f>
        <v>0</v>
      </c>
      <c r="AD91" s="177">
        <f t="shared" ca="1" si="71"/>
        <v>0</v>
      </c>
      <c r="AE91" s="153">
        <f ca="1">SUM(Y91:AD91)</f>
        <v>0</v>
      </c>
      <c r="AF91" s="177">
        <f ca="1">S91*$U91</f>
        <v>0</v>
      </c>
      <c r="AG91" s="153">
        <f ca="1">SUM(AE91:AF91)</f>
        <v>0</v>
      </c>
      <c r="AH91" s="154"/>
      <c r="AI91" s="155">
        <f ca="1">AG91-V91</f>
        <v>0</v>
      </c>
      <c r="AJ91" s="156"/>
      <c r="AM91" s="24" t="str">
        <f t="shared" ca="1" si="66"/>
        <v>0</v>
      </c>
      <c r="AN91" s="24" t="str">
        <f t="shared" ca="1" si="67"/>
        <v>0</v>
      </c>
    </row>
    <row r="92" spans="1:40">
      <c r="B92" s="175" t="s">
        <v>71</v>
      </c>
      <c r="C92" s="11"/>
      <c r="D92" s="11"/>
      <c r="E92" s="11"/>
      <c r="F92" s="11"/>
      <c r="G92" s="11"/>
      <c r="H92" s="11"/>
      <c r="I92" s="147" t="s">
        <v>45</v>
      </c>
      <c r="J92" s="176">
        <v>0</v>
      </c>
      <c r="K92" s="176">
        <f ca="1">ROUND($J92*(VLOOKUP($I92,$I$9:$S$24,K$6,FALSE)),2)</f>
        <v>0</v>
      </c>
      <c r="L92" s="176">
        <f ca="1">ROUND($K92*(VLOOKUP($I92,$I$9:$S$24,L$6,FALSE)),2)</f>
        <v>0</v>
      </c>
      <c r="M92" s="176">
        <f ca="1">ROUND(($K92+$L92)*(VLOOKUP($I92,$I$9:$S$24,M$6,FALSE)),2)</f>
        <v>0</v>
      </c>
      <c r="N92" s="176">
        <f t="shared" ca="1" si="69"/>
        <v>0</v>
      </c>
      <c r="O92" s="176">
        <f t="shared" ca="1" si="69"/>
        <v>0</v>
      </c>
      <c r="P92" s="176">
        <f t="shared" ca="1" si="69"/>
        <v>0</v>
      </c>
      <c r="Q92" s="176">
        <f ca="1">IF($M92=0,ROUND(SUM($K92:$N92)*(VLOOKUP($I92,$I$9:$S$24,Q$6,FALSE)),2),ROUND(SUM($M92:$N92)*(VLOOKUP($I92,$I$9:$S$24,Q$6,FALSE)),2))</f>
        <v>0</v>
      </c>
      <c r="R92" s="176">
        <f ca="1">SUM(K92:Q92)</f>
        <v>0</v>
      </c>
      <c r="S92" s="176">
        <f ca="1">ROUND(R92*(VLOOKUP($I92,$I$9:$S$24,S$6,FALSE)),2)</f>
        <v>0</v>
      </c>
      <c r="T92" s="176">
        <f ca="1">SUM(R92:S92)</f>
        <v>0</v>
      </c>
      <c r="U92" s="151">
        <v>1</v>
      </c>
      <c r="V92" s="152">
        <f ca="1">$T92*$U92</f>
        <v>0</v>
      </c>
      <c r="Y92" s="177">
        <f t="shared" ca="1" si="70"/>
        <v>0</v>
      </c>
      <c r="Z92" s="177">
        <f t="shared" ca="1" si="70"/>
        <v>0</v>
      </c>
      <c r="AA92" s="177">
        <f t="shared" ca="1" si="70"/>
        <v>0</v>
      </c>
      <c r="AB92" s="177">
        <f t="shared" ca="1" si="70"/>
        <v>0</v>
      </c>
      <c r="AC92" s="177">
        <f t="shared" ca="1" si="71"/>
        <v>0</v>
      </c>
      <c r="AD92" s="177">
        <f t="shared" ca="1" si="71"/>
        <v>0</v>
      </c>
      <c r="AE92" s="153">
        <f ca="1">SUM(Y92:AD92)</f>
        <v>0</v>
      </c>
      <c r="AF92" s="177">
        <f ca="1">S92*$U92</f>
        <v>0</v>
      </c>
      <c r="AG92" s="153">
        <f ca="1">SUM(AE92:AF92)</f>
        <v>0</v>
      </c>
      <c r="AH92" s="154"/>
      <c r="AI92" s="155">
        <f ca="1">AG92-V92</f>
        <v>0</v>
      </c>
      <c r="AJ92" s="156"/>
      <c r="AM92" s="24" t="str">
        <f t="shared" ca="1" si="66"/>
        <v>0</v>
      </c>
      <c r="AN92" s="24" t="str">
        <f t="shared" ca="1" si="67"/>
        <v>0</v>
      </c>
    </row>
    <row r="93" spans="1:40">
      <c r="B93" s="175" t="s">
        <v>24</v>
      </c>
      <c r="C93" s="11"/>
      <c r="D93" s="11"/>
      <c r="E93" s="11"/>
      <c r="F93" s="11"/>
      <c r="G93" s="11"/>
      <c r="H93" s="11"/>
      <c r="I93" s="147" t="s">
        <v>45</v>
      </c>
      <c r="J93" s="176">
        <v>0</v>
      </c>
      <c r="K93" s="176">
        <f ca="1">ROUND($J93*(VLOOKUP($I93,$I$9:$S$24,K$6,FALSE)),2)</f>
        <v>0</v>
      </c>
      <c r="L93" s="176">
        <f ca="1">ROUND($K93*(VLOOKUP($I93,$I$9:$S$24,L$6,FALSE)),2)</f>
        <v>0</v>
      </c>
      <c r="M93" s="176">
        <f ca="1">ROUND(($K93+$L93)*(VLOOKUP($I93,$I$9:$S$24,M$6,FALSE)),2)</f>
        <v>0</v>
      </c>
      <c r="N93" s="176">
        <f t="shared" ca="1" si="69"/>
        <v>0</v>
      </c>
      <c r="O93" s="176">
        <f t="shared" ca="1" si="69"/>
        <v>0</v>
      </c>
      <c r="P93" s="176">
        <f t="shared" ca="1" si="69"/>
        <v>0</v>
      </c>
      <c r="Q93" s="176">
        <f ca="1">IF($M93=0,ROUND(SUM($K93:$N93)*(VLOOKUP($I93,$I$9:$S$24,Q$6,FALSE)),2),ROUND(SUM($M93:$N93)*(VLOOKUP($I93,$I$9:$S$24,Q$6,FALSE)),2))</f>
        <v>0</v>
      </c>
      <c r="R93" s="176">
        <f ca="1">SUM(K93:Q93)</f>
        <v>0</v>
      </c>
      <c r="S93" s="176">
        <f ca="1">ROUND(R93*(VLOOKUP($I93,$I$9:$S$24,S$6,FALSE)),2)</f>
        <v>0</v>
      </c>
      <c r="T93" s="176">
        <f ca="1">SUM(R93:S93)</f>
        <v>0</v>
      </c>
      <c r="U93" s="151">
        <v>1</v>
      </c>
      <c r="V93" s="152">
        <f ca="1">$T93*$U93</f>
        <v>0</v>
      </c>
      <c r="Y93" s="177">
        <f t="shared" ca="1" si="70"/>
        <v>0</v>
      </c>
      <c r="Z93" s="177">
        <f t="shared" ca="1" si="70"/>
        <v>0</v>
      </c>
      <c r="AA93" s="177">
        <f t="shared" ca="1" si="70"/>
        <v>0</v>
      </c>
      <c r="AB93" s="177">
        <f t="shared" ca="1" si="70"/>
        <v>0</v>
      </c>
      <c r="AC93" s="177">
        <f t="shared" ca="1" si="71"/>
        <v>0</v>
      </c>
      <c r="AD93" s="177">
        <f t="shared" ca="1" si="71"/>
        <v>0</v>
      </c>
      <c r="AE93" s="153">
        <f ca="1">SUM(Y93:AD93)</f>
        <v>0</v>
      </c>
      <c r="AF93" s="177">
        <f ca="1">S93*$U93</f>
        <v>0</v>
      </c>
      <c r="AG93" s="153">
        <f ca="1">SUM(AE93:AF93)</f>
        <v>0</v>
      </c>
      <c r="AH93" s="154"/>
      <c r="AI93" s="155">
        <f ca="1">AG93-V93</f>
        <v>0</v>
      </c>
      <c r="AJ93" s="156"/>
      <c r="AM93" s="24" t="str">
        <f t="shared" ca="1" si="66"/>
        <v>0</v>
      </c>
      <c r="AN93" s="24" t="str">
        <f t="shared" ca="1" si="67"/>
        <v>0</v>
      </c>
    </row>
    <row r="94" spans="1:40">
      <c r="B94" s="178"/>
      <c r="C94" s="159"/>
      <c r="D94" s="159"/>
      <c r="E94" s="159"/>
      <c r="F94" s="159"/>
      <c r="G94" s="159"/>
      <c r="H94" s="159"/>
      <c r="I94" s="15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80"/>
      <c r="V94" s="165"/>
      <c r="W94" s="159"/>
      <c r="X94" s="159"/>
      <c r="Y94" s="179"/>
      <c r="Z94" s="179"/>
      <c r="AA94" s="179"/>
      <c r="AB94" s="179"/>
      <c r="AC94" s="179"/>
      <c r="AD94" s="179"/>
      <c r="AE94" s="166"/>
      <c r="AF94" s="179"/>
      <c r="AG94" s="166"/>
      <c r="AH94" s="166"/>
      <c r="AI94" s="167"/>
      <c r="AJ94" s="156"/>
      <c r="AM94" s="24" t="str">
        <f t="shared" si="66"/>
        <v>1</v>
      </c>
      <c r="AN94" s="24" t="str">
        <f t="shared" si="67"/>
        <v>1</v>
      </c>
    </row>
    <row r="95" spans="1:40">
      <c r="B95" s="20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52"/>
      <c r="AM95" s="24" t="str">
        <f t="shared" si="66"/>
        <v>1</v>
      </c>
      <c r="AN95" s="24" t="str">
        <f t="shared" si="67"/>
        <v>1</v>
      </c>
    </row>
    <row r="96" spans="1:40">
      <c r="B96" s="20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25" t="s">
        <v>72</v>
      </c>
      <c r="U96" s="181"/>
      <c r="V96" s="182">
        <f ca="1">SUBTOTAL(9,V$90:V$95)</f>
        <v>0</v>
      </c>
      <c r="Y96" s="177">
        <f t="shared" ref="Y96:AG96" ca="1" si="72">SUBTOTAL(9,Y$90:Y$95)</f>
        <v>0</v>
      </c>
      <c r="Z96" s="177">
        <f t="shared" ca="1" si="72"/>
        <v>0</v>
      </c>
      <c r="AA96" s="177">
        <f t="shared" ca="1" si="72"/>
        <v>0</v>
      </c>
      <c r="AB96" s="177">
        <f t="shared" ca="1" si="72"/>
        <v>0</v>
      </c>
      <c r="AC96" s="177">
        <f t="shared" ca="1" si="72"/>
        <v>0</v>
      </c>
      <c r="AD96" s="177">
        <f t="shared" ca="1" si="72"/>
        <v>0</v>
      </c>
      <c r="AE96" s="177">
        <f t="shared" ca="1" si="72"/>
        <v>0</v>
      </c>
      <c r="AF96" s="177">
        <f t="shared" ca="1" si="72"/>
        <v>0</v>
      </c>
      <c r="AG96" s="177">
        <f t="shared" ca="1" si="72"/>
        <v>0</v>
      </c>
      <c r="AH96" s="176"/>
      <c r="AI96" s="155">
        <f ca="1">AG96-V96</f>
        <v>0</v>
      </c>
      <c r="AJ96" s="156"/>
      <c r="AM96" s="24" t="str">
        <f t="shared" si="66"/>
        <v>1</v>
      </c>
      <c r="AN96" s="24" t="str">
        <f t="shared" ca="1" si="67"/>
        <v>0</v>
      </c>
    </row>
    <row r="97" spans="2:40">
      <c r="B97" s="20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23"/>
      <c r="AE97" s="173" t="s">
        <v>69</v>
      </c>
      <c r="AF97" s="174">
        <f ca="1">IF(AE96=0,0,(AF96/AE96))</f>
        <v>0</v>
      </c>
      <c r="AM97" s="24" t="str">
        <f t="shared" si="66"/>
        <v>1</v>
      </c>
      <c r="AN97" s="24" t="str">
        <f t="shared" si="67"/>
        <v>1</v>
      </c>
    </row>
    <row r="98" spans="2:40">
      <c r="B98" s="183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84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I98" s="115"/>
      <c r="AM98" s="24" t="str">
        <f t="shared" si="66"/>
        <v>1</v>
      </c>
      <c r="AN98" s="24" t="str">
        <f t="shared" si="67"/>
        <v>1</v>
      </c>
    </row>
    <row r="99" spans="2:40" ht="13.5" thickBot="1">
      <c r="B99" s="25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185" t="s">
        <v>73</v>
      </c>
      <c r="U99" s="186">
        <f>U88</f>
        <v>0</v>
      </c>
      <c r="V99" s="187">
        <f ca="1">SUBTOTAL(9,V$31:V$98)</f>
        <v>0</v>
      </c>
      <c r="Y99" s="153">
        <f t="shared" ref="Y99:AG99" ca="1" si="73">SUBTOTAL(9,Y$31:Y$98)</f>
        <v>0</v>
      </c>
      <c r="Z99" s="153">
        <f t="shared" ca="1" si="73"/>
        <v>0</v>
      </c>
      <c r="AA99" s="153">
        <f t="shared" ca="1" si="73"/>
        <v>0</v>
      </c>
      <c r="AB99" s="153">
        <f t="shared" ca="1" si="73"/>
        <v>0</v>
      </c>
      <c r="AC99" s="153">
        <f t="shared" ca="1" si="73"/>
        <v>0</v>
      </c>
      <c r="AD99" s="153">
        <f t="shared" ca="1" si="73"/>
        <v>0</v>
      </c>
      <c r="AE99" s="153">
        <f t="shared" ca="1" si="73"/>
        <v>0</v>
      </c>
      <c r="AF99" s="153">
        <f t="shared" ca="1" si="73"/>
        <v>0</v>
      </c>
      <c r="AG99" s="153">
        <f t="shared" ca="1" si="73"/>
        <v>0</v>
      </c>
      <c r="AH99" s="154"/>
      <c r="AI99" s="155">
        <f ca="1">AG99-V99</f>
        <v>0</v>
      </c>
      <c r="AJ99" s="156"/>
      <c r="AM99" s="24" t="str">
        <f t="shared" si="66"/>
        <v>1</v>
      </c>
      <c r="AN99" s="24" t="str">
        <f t="shared" ca="1" si="67"/>
        <v>0</v>
      </c>
    </row>
    <row r="100" spans="2:40">
      <c r="AE100" s="188" t="s">
        <v>69</v>
      </c>
      <c r="AF100" s="189">
        <f ca="1">IF(AE99=0,0,(AF99/AE99))</f>
        <v>0</v>
      </c>
      <c r="AM100" s="24" t="str">
        <f t="shared" si="66"/>
        <v>1</v>
      </c>
      <c r="AN100" s="24" t="str">
        <f t="shared" si="67"/>
        <v>1</v>
      </c>
    </row>
    <row r="101" spans="2:40">
      <c r="W101" s="11"/>
      <c r="AM101" s="24" t="str">
        <f t="shared" si="66"/>
        <v>1</v>
      </c>
      <c r="AN101" s="24" t="str">
        <f t="shared" si="67"/>
        <v>1</v>
      </c>
    </row>
    <row r="102" spans="2:40">
      <c r="M102" s="57" t="s">
        <v>56</v>
      </c>
      <c r="N102" s="190"/>
      <c r="O102" s="190"/>
      <c r="P102" s="190"/>
      <c r="Q102" s="60" t="s">
        <v>74</v>
      </c>
      <c r="R102" s="59" t="s">
        <v>75</v>
      </c>
      <c r="S102" s="60" t="s">
        <v>76</v>
      </c>
      <c r="T102" s="59" t="s">
        <v>77</v>
      </c>
      <c r="U102" s="60" t="s">
        <v>78</v>
      </c>
      <c r="V102" s="59" t="s">
        <v>63</v>
      </c>
      <c r="W102" s="11"/>
      <c r="AM102" s="24" t="str">
        <f t="shared" si="66"/>
        <v>1</v>
      </c>
      <c r="AN102" s="24" t="str">
        <f t="shared" si="67"/>
        <v>1</v>
      </c>
    </row>
    <row r="103" spans="2:40">
      <c r="M103" s="191" t="s">
        <v>3</v>
      </c>
      <c r="N103" s="11"/>
      <c r="O103" s="11"/>
      <c r="P103" s="11"/>
      <c r="Q103" s="192">
        <f t="shared" ref="Q103:Q123" si="74">IF(U103=0,0,(U103/U$124))</f>
        <v>0</v>
      </c>
      <c r="R103" s="193">
        <f t="shared" ref="R103:R123" ca="1" si="75">IF(V103=0,0,(V103/V$124))</f>
        <v>0</v>
      </c>
      <c r="S103" s="194" t="s">
        <v>79</v>
      </c>
      <c r="T103" s="44" t="s">
        <v>79</v>
      </c>
      <c r="U103" s="195">
        <f t="shared" ref="U103:V123" si="76">SUMIF($D$31:$D$89,$M103,U$31:U$97)</f>
        <v>0</v>
      </c>
      <c r="V103" s="196">
        <f t="shared" ca="1" si="76"/>
        <v>0</v>
      </c>
      <c r="W103" s="11"/>
      <c r="X103" s="18" t="str">
        <f t="shared" ref="X103:X123" si="77">M103</f>
        <v>ManTech</v>
      </c>
      <c r="Y103" s="154">
        <f t="shared" ref="Y103:AG112" ca="1" si="78">SUMIF($D$31:$D$89,$M103,Y$31:Y$97)</f>
        <v>0</v>
      </c>
      <c r="Z103" s="154">
        <f t="shared" ca="1" si="78"/>
        <v>0</v>
      </c>
      <c r="AA103" s="154">
        <f t="shared" ca="1" si="78"/>
        <v>0</v>
      </c>
      <c r="AB103" s="154">
        <f t="shared" ca="1" si="78"/>
        <v>0</v>
      </c>
      <c r="AC103" s="154">
        <f t="shared" ca="1" si="78"/>
        <v>0</v>
      </c>
      <c r="AD103" s="154">
        <f t="shared" ca="1" si="78"/>
        <v>0</v>
      </c>
      <c r="AE103" s="154">
        <f t="shared" ca="1" si="78"/>
        <v>0</v>
      </c>
      <c r="AF103" s="154">
        <f t="shared" ca="1" si="78"/>
        <v>0</v>
      </c>
      <c r="AG103" s="154">
        <f t="shared" ca="1" si="78"/>
        <v>0</v>
      </c>
      <c r="AH103" s="154"/>
      <c r="AI103" s="155">
        <f t="shared" ref="AI103:AI124" ca="1" si="79">AG103-V103</f>
        <v>0</v>
      </c>
      <c r="AJ103" s="156"/>
      <c r="AM103" s="24" t="str">
        <f t="shared" si="66"/>
        <v>1</v>
      </c>
      <c r="AN103" s="24" t="str">
        <f t="shared" ca="1" si="67"/>
        <v>0</v>
      </c>
    </row>
    <row r="104" spans="2:40">
      <c r="J104" s="197"/>
      <c r="M104" s="191" t="s">
        <v>81</v>
      </c>
      <c r="N104" s="11"/>
      <c r="O104" s="11"/>
      <c r="P104" s="11"/>
      <c r="Q104" s="192">
        <f t="shared" si="74"/>
        <v>0</v>
      </c>
      <c r="R104" s="193">
        <f t="shared" si="75"/>
        <v>0</v>
      </c>
      <c r="S104" s="192">
        <f t="shared" ref="S104:S123" si="80">IF(U104=0,0,(U104/(U$124-U$103)))</f>
        <v>0</v>
      </c>
      <c r="T104" s="198">
        <f t="shared" ref="T104:T123" si="81">IF(V104=0,0,(V104/(V$124-V$103)))</f>
        <v>0</v>
      </c>
      <c r="U104" s="195">
        <f t="shared" si="76"/>
        <v>0</v>
      </c>
      <c r="V104" s="196">
        <f t="shared" si="76"/>
        <v>0</v>
      </c>
      <c r="W104" s="11"/>
      <c r="X104" s="18" t="str">
        <f t="shared" si="77"/>
        <v>Altran</v>
      </c>
      <c r="Y104" s="154">
        <f t="shared" si="78"/>
        <v>0</v>
      </c>
      <c r="Z104" s="154">
        <f t="shared" si="78"/>
        <v>0</v>
      </c>
      <c r="AA104" s="154">
        <f t="shared" si="78"/>
        <v>0</v>
      </c>
      <c r="AB104" s="154">
        <f t="shared" si="78"/>
        <v>0</v>
      </c>
      <c r="AC104" s="154">
        <f t="shared" si="78"/>
        <v>0</v>
      </c>
      <c r="AD104" s="154">
        <f t="shared" si="78"/>
        <v>0</v>
      </c>
      <c r="AE104" s="154">
        <f t="shared" si="78"/>
        <v>0</v>
      </c>
      <c r="AF104" s="154">
        <f t="shared" si="78"/>
        <v>0</v>
      </c>
      <c r="AG104" s="154">
        <f t="shared" si="78"/>
        <v>0</v>
      </c>
      <c r="AH104" s="154"/>
      <c r="AI104" s="155">
        <f t="shared" si="79"/>
        <v>0</v>
      </c>
      <c r="AJ104" s="156"/>
      <c r="AM104" s="24" t="str">
        <f t="shared" si="66"/>
        <v>0</v>
      </c>
      <c r="AN104" s="24" t="str">
        <f t="shared" si="67"/>
        <v>0</v>
      </c>
    </row>
    <row r="105" spans="2:40">
      <c r="J105" s="197"/>
      <c r="M105" s="191" t="s">
        <v>82</v>
      </c>
      <c r="N105" s="11"/>
      <c r="O105" s="11"/>
      <c r="P105" s="11"/>
      <c r="Q105" s="192">
        <f t="shared" si="74"/>
        <v>0</v>
      </c>
      <c r="R105" s="193">
        <f t="shared" si="75"/>
        <v>0</v>
      </c>
      <c r="S105" s="192">
        <f t="shared" si="80"/>
        <v>0</v>
      </c>
      <c r="T105" s="198">
        <f t="shared" si="81"/>
        <v>0</v>
      </c>
      <c r="U105" s="195">
        <f t="shared" si="76"/>
        <v>0</v>
      </c>
      <c r="V105" s="196">
        <f t="shared" si="76"/>
        <v>0</v>
      </c>
      <c r="W105" s="11"/>
      <c r="X105" s="18" t="str">
        <f t="shared" si="77"/>
        <v>Eurocity</v>
      </c>
      <c r="Y105" s="154">
        <f t="shared" si="78"/>
        <v>0</v>
      </c>
      <c r="Z105" s="154">
        <f t="shared" si="78"/>
        <v>0</v>
      </c>
      <c r="AA105" s="154">
        <f t="shared" si="78"/>
        <v>0</v>
      </c>
      <c r="AB105" s="154">
        <f t="shared" si="78"/>
        <v>0</v>
      </c>
      <c r="AC105" s="154">
        <f t="shared" si="78"/>
        <v>0</v>
      </c>
      <c r="AD105" s="154">
        <f t="shared" si="78"/>
        <v>0</v>
      </c>
      <c r="AE105" s="154">
        <f t="shared" si="78"/>
        <v>0</v>
      </c>
      <c r="AF105" s="154">
        <f t="shared" si="78"/>
        <v>0</v>
      </c>
      <c r="AG105" s="154">
        <f t="shared" si="78"/>
        <v>0</v>
      </c>
      <c r="AH105" s="154"/>
      <c r="AI105" s="155">
        <f t="shared" si="79"/>
        <v>0</v>
      </c>
      <c r="AJ105" s="156"/>
      <c r="AM105" s="24" t="str">
        <f t="shared" si="66"/>
        <v>0</v>
      </c>
      <c r="AN105" s="24" t="str">
        <f t="shared" si="67"/>
        <v>0</v>
      </c>
    </row>
    <row r="106" spans="2:40">
      <c r="J106" s="197"/>
      <c r="M106" s="191" t="s">
        <v>83</v>
      </c>
      <c r="N106" s="11"/>
      <c r="O106" s="11"/>
      <c r="P106" s="11"/>
      <c r="Q106" s="192">
        <f t="shared" si="74"/>
        <v>0</v>
      </c>
      <c r="R106" s="193">
        <f t="shared" si="75"/>
        <v>0</v>
      </c>
      <c r="S106" s="192">
        <f t="shared" si="80"/>
        <v>0</v>
      </c>
      <c r="T106" s="198">
        <f t="shared" si="81"/>
        <v>0</v>
      </c>
      <c r="U106" s="195">
        <f t="shared" si="76"/>
        <v>0</v>
      </c>
      <c r="V106" s="196">
        <f t="shared" si="76"/>
        <v>0</v>
      </c>
      <c r="W106" s="11"/>
      <c r="X106" s="18" t="str">
        <f t="shared" si="77"/>
        <v>NCIM</v>
      </c>
      <c r="Y106" s="154">
        <f t="shared" si="78"/>
        <v>0</v>
      </c>
      <c r="Z106" s="154">
        <f t="shared" si="78"/>
        <v>0</v>
      </c>
      <c r="AA106" s="154">
        <f t="shared" si="78"/>
        <v>0</v>
      </c>
      <c r="AB106" s="154">
        <f t="shared" si="78"/>
        <v>0</v>
      </c>
      <c r="AC106" s="154">
        <f t="shared" si="78"/>
        <v>0</v>
      </c>
      <c r="AD106" s="154">
        <f t="shared" si="78"/>
        <v>0</v>
      </c>
      <c r="AE106" s="154">
        <f t="shared" si="78"/>
        <v>0</v>
      </c>
      <c r="AF106" s="154">
        <f t="shared" si="78"/>
        <v>0</v>
      </c>
      <c r="AG106" s="154">
        <f t="shared" si="78"/>
        <v>0</v>
      </c>
      <c r="AH106" s="154"/>
      <c r="AI106" s="155">
        <f t="shared" si="79"/>
        <v>0</v>
      </c>
      <c r="AJ106" s="156"/>
      <c r="AM106" s="24" t="str">
        <f t="shared" si="66"/>
        <v>0</v>
      </c>
      <c r="AN106" s="24" t="str">
        <f t="shared" si="67"/>
        <v>0</v>
      </c>
    </row>
    <row r="107" spans="2:40">
      <c r="M107" s="191" t="s">
        <v>84</v>
      </c>
      <c r="N107" s="11"/>
      <c r="O107" s="11"/>
      <c r="P107" s="11"/>
      <c r="Q107" s="192">
        <f t="shared" si="74"/>
        <v>0</v>
      </c>
      <c r="R107" s="193">
        <f t="shared" si="75"/>
        <v>0</v>
      </c>
      <c r="S107" s="192">
        <f t="shared" si="80"/>
        <v>0</v>
      </c>
      <c r="T107" s="198">
        <f t="shared" si="81"/>
        <v>0</v>
      </c>
      <c r="U107" s="195">
        <f t="shared" si="76"/>
        <v>0</v>
      </c>
      <c r="V107" s="196">
        <f t="shared" si="76"/>
        <v>0</v>
      </c>
      <c r="W107" s="11"/>
      <c r="X107" s="18" t="str">
        <f t="shared" si="77"/>
        <v>KFM</v>
      </c>
      <c r="Y107" s="154">
        <f t="shared" si="78"/>
        <v>0</v>
      </c>
      <c r="Z107" s="154">
        <f t="shared" si="78"/>
        <v>0</v>
      </c>
      <c r="AA107" s="154">
        <f t="shared" si="78"/>
        <v>0</v>
      </c>
      <c r="AB107" s="154">
        <f t="shared" si="78"/>
        <v>0</v>
      </c>
      <c r="AC107" s="154">
        <f t="shared" si="78"/>
        <v>0</v>
      </c>
      <c r="AD107" s="154">
        <f t="shared" si="78"/>
        <v>0</v>
      </c>
      <c r="AE107" s="154">
        <f t="shared" si="78"/>
        <v>0</v>
      </c>
      <c r="AF107" s="154">
        <f t="shared" si="78"/>
        <v>0</v>
      </c>
      <c r="AG107" s="154">
        <f t="shared" si="78"/>
        <v>0</v>
      </c>
      <c r="AH107" s="154"/>
      <c r="AI107" s="155">
        <f t="shared" si="79"/>
        <v>0</v>
      </c>
      <c r="AJ107" s="156"/>
      <c r="AM107" s="24" t="str">
        <f t="shared" si="66"/>
        <v>0</v>
      </c>
      <c r="AN107" s="24" t="str">
        <f t="shared" si="67"/>
        <v>0</v>
      </c>
    </row>
    <row r="108" spans="2:40">
      <c r="M108" s="191" t="s">
        <v>85</v>
      </c>
      <c r="N108" s="11"/>
      <c r="O108" s="11"/>
      <c r="P108" s="11"/>
      <c r="Q108" s="192">
        <f t="shared" si="74"/>
        <v>0</v>
      </c>
      <c r="R108" s="193">
        <f t="shared" si="75"/>
        <v>0</v>
      </c>
      <c r="S108" s="192">
        <f t="shared" si="80"/>
        <v>0</v>
      </c>
      <c r="T108" s="198">
        <f t="shared" si="81"/>
        <v>0</v>
      </c>
      <c r="U108" s="195">
        <f t="shared" si="76"/>
        <v>0</v>
      </c>
      <c r="V108" s="196">
        <f t="shared" si="76"/>
        <v>0</v>
      </c>
      <c r="W108" s="11"/>
      <c r="X108" s="18" t="str">
        <f t="shared" si="77"/>
        <v>CTC</v>
      </c>
      <c r="Y108" s="154">
        <f t="shared" si="78"/>
        <v>0</v>
      </c>
      <c r="Z108" s="154">
        <f t="shared" si="78"/>
        <v>0</v>
      </c>
      <c r="AA108" s="154">
        <f t="shared" si="78"/>
        <v>0</v>
      </c>
      <c r="AB108" s="154">
        <f t="shared" si="78"/>
        <v>0</v>
      </c>
      <c r="AC108" s="154">
        <f t="shared" si="78"/>
        <v>0</v>
      </c>
      <c r="AD108" s="154">
        <f t="shared" si="78"/>
        <v>0</v>
      </c>
      <c r="AE108" s="154">
        <f t="shared" si="78"/>
        <v>0</v>
      </c>
      <c r="AF108" s="154">
        <f t="shared" si="78"/>
        <v>0</v>
      </c>
      <c r="AG108" s="154">
        <f t="shared" si="78"/>
        <v>0</v>
      </c>
      <c r="AH108" s="154"/>
      <c r="AI108" s="155">
        <f t="shared" si="79"/>
        <v>0</v>
      </c>
      <c r="AJ108" s="156"/>
      <c r="AM108" s="24" t="str">
        <f t="shared" si="66"/>
        <v>0</v>
      </c>
      <c r="AN108" s="24" t="str">
        <f t="shared" si="67"/>
        <v>0</v>
      </c>
    </row>
    <row r="109" spans="2:40">
      <c r="M109" s="191" t="s">
        <v>119</v>
      </c>
      <c r="N109" s="11"/>
      <c r="O109" s="11"/>
      <c r="P109" s="11"/>
      <c r="Q109" s="192">
        <f t="shared" si="74"/>
        <v>0</v>
      </c>
      <c r="R109" s="193">
        <f t="shared" si="75"/>
        <v>0</v>
      </c>
      <c r="S109" s="192">
        <f t="shared" si="80"/>
        <v>0</v>
      </c>
      <c r="T109" s="198">
        <f t="shared" si="81"/>
        <v>0</v>
      </c>
      <c r="U109" s="195">
        <f t="shared" si="76"/>
        <v>0</v>
      </c>
      <c r="V109" s="196">
        <f t="shared" si="76"/>
        <v>0</v>
      </c>
      <c r="W109" s="11"/>
      <c r="X109" s="18" t="str">
        <f t="shared" si="77"/>
        <v>Sub 6</v>
      </c>
      <c r="Y109" s="154">
        <f t="shared" si="78"/>
        <v>0</v>
      </c>
      <c r="Z109" s="154">
        <f t="shared" si="78"/>
        <v>0</v>
      </c>
      <c r="AA109" s="154">
        <f t="shared" si="78"/>
        <v>0</v>
      </c>
      <c r="AB109" s="154">
        <f t="shared" si="78"/>
        <v>0</v>
      </c>
      <c r="AC109" s="154">
        <f t="shared" si="78"/>
        <v>0</v>
      </c>
      <c r="AD109" s="154">
        <f t="shared" si="78"/>
        <v>0</v>
      </c>
      <c r="AE109" s="154">
        <f t="shared" si="78"/>
        <v>0</v>
      </c>
      <c r="AF109" s="154">
        <f t="shared" si="78"/>
        <v>0</v>
      </c>
      <c r="AG109" s="154">
        <f t="shared" si="78"/>
        <v>0</v>
      </c>
      <c r="AH109" s="154"/>
      <c r="AI109" s="155">
        <f t="shared" si="79"/>
        <v>0</v>
      </c>
      <c r="AJ109" s="156"/>
      <c r="AM109" s="24" t="str">
        <f t="shared" si="66"/>
        <v>0</v>
      </c>
      <c r="AN109" s="24" t="str">
        <f t="shared" si="67"/>
        <v>0</v>
      </c>
    </row>
    <row r="110" spans="2:40">
      <c r="M110" s="191" t="s">
        <v>120</v>
      </c>
      <c r="N110" s="11"/>
      <c r="O110" s="11"/>
      <c r="P110" s="11"/>
      <c r="Q110" s="192">
        <f t="shared" si="74"/>
        <v>0</v>
      </c>
      <c r="R110" s="193">
        <f t="shared" si="75"/>
        <v>0</v>
      </c>
      <c r="S110" s="192">
        <f t="shared" si="80"/>
        <v>0</v>
      </c>
      <c r="T110" s="198">
        <f t="shared" si="81"/>
        <v>0</v>
      </c>
      <c r="U110" s="195">
        <f t="shared" si="76"/>
        <v>0</v>
      </c>
      <c r="V110" s="196">
        <f t="shared" si="76"/>
        <v>0</v>
      </c>
      <c r="W110" s="11"/>
      <c r="X110" s="18" t="str">
        <f t="shared" si="77"/>
        <v>Sub 7</v>
      </c>
      <c r="Y110" s="154">
        <f t="shared" si="78"/>
        <v>0</v>
      </c>
      <c r="Z110" s="154">
        <f t="shared" si="78"/>
        <v>0</v>
      </c>
      <c r="AA110" s="154">
        <f t="shared" si="78"/>
        <v>0</v>
      </c>
      <c r="AB110" s="154">
        <f t="shared" si="78"/>
        <v>0</v>
      </c>
      <c r="AC110" s="154">
        <f t="shared" si="78"/>
        <v>0</v>
      </c>
      <c r="AD110" s="154">
        <f t="shared" si="78"/>
        <v>0</v>
      </c>
      <c r="AE110" s="154">
        <f t="shared" si="78"/>
        <v>0</v>
      </c>
      <c r="AF110" s="154">
        <f t="shared" si="78"/>
        <v>0</v>
      </c>
      <c r="AG110" s="154">
        <f t="shared" si="78"/>
        <v>0</v>
      </c>
      <c r="AH110" s="154"/>
      <c r="AI110" s="155">
        <f t="shared" si="79"/>
        <v>0</v>
      </c>
      <c r="AJ110" s="156"/>
      <c r="AM110" s="24" t="str">
        <f t="shared" si="66"/>
        <v>0</v>
      </c>
      <c r="AN110" s="24" t="str">
        <f t="shared" si="67"/>
        <v>0</v>
      </c>
    </row>
    <row r="111" spans="2:40">
      <c r="M111" s="191" t="s">
        <v>121</v>
      </c>
      <c r="N111" s="11"/>
      <c r="O111" s="11"/>
      <c r="P111" s="11"/>
      <c r="Q111" s="192">
        <f t="shared" si="74"/>
        <v>0</v>
      </c>
      <c r="R111" s="193">
        <f t="shared" si="75"/>
        <v>0</v>
      </c>
      <c r="S111" s="192">
        <f t="shared" si="80"/>
        <v>0</v>
      </c>
      <c r="T111" s="198">
        <f t="shared" si="81"/>
        <v>0</v>
      </c>
      <c r="U111" s="195">
        <f t="shared" si="76"/>
        <v>0</v>
      </c>
      <c r="V111" s="196">
        <f t="shared" si="76"/>
        <v>0</v>
      </c>
      <c r="W111" s="11"/>
      <c r="X111" s="18" t="str">
        <f t="shared" si="77"/>
        <v>Sub 8</v>
      </c>
      <c r="Y111" s="154">
        <f t="shared" si="78"/>
        <v>0</v>
      </c>
      <c r="Z111" s="154">
        <f t="shared" si="78"/>
        <v>0</v>
      </c>
      <c r="AA111" s="154">
        <f t="shared" si="78"/>
        <v>0</v>
      </c>
      <c r="AB111" s="154">
        <f t="shared" si="78"/>
        <v>0</v>
      </c>
      <c r="AC111" s="154">
        <f t="shared" si="78"/>
        <v>0</v>
      </c>
      <c r="AD111" s="154">
        <f t="shared" si="78"/>
        <v>0</v>
      </c>
      <c r="AE111" s="154">
        <f t="shared" si="78"/>
        <v>0</v>
      </c>
      <c r="AF111" s="154">
        <f t="shared" si="78"/>
        <v>0</v>
      </c>
      <c r="AG111" s="154">
        <f t="shared" si="78"/>
        <v>0</v>
      </c>
      <c r="AH111" s="154"/>
      <c r="AI111" s="155">
        <f t="shared" si="79"/>
        <v>0</v>
      </c>
      <c r="AJ111" s="156"/>
      <c r="AM111" s="24" t="str">
        <f t="shared" si="66"/>
        <v>0</v>
      </c>
      <c r="AN111" s="24" t="str">
        <f t="shared" si="67"/>
        <v>0</v>
      </c>
    </row>
    <row r="112" spans="2:40">
      <c r="M112" s="191" t="s">
        <v>122</v>
      </c>
      <c r="N112" s="11"/>
      <c r="O112" s="11"/>
      <c r="P112" s="11"/>
      <c r="Q112" s="192">
        <f t="shared" si="74"/>
        <v>0</v>
      </c>
      <c r="R112" s="193">
        <f t="shared" si="75"/>
        <v>0</v>
      </c>
      <c r="S112" s="192">
        <f t="shared" si="80"/>
        <v>0</v>
      </c>
      <c r="T112" s="198">
        <f t="shared" si="81"/>
        <v>0</v>
      </c>
      <c r="U112" s="195">
        <f t="shared" si="76"/>
        <v>0</v>
      </c>
      <c r="V112" s="196">
        <f t="shared" si="76"/>
        <v>0</v>
      </c>
      <c r="W112" s="11"/>
      <c r="X112" s="18" t="str">
        <f t="shared" si="77"/>
        <v>Sub 9</v>
      </c>
      <c r="Y112" s="154">
        <f t="shared" si="78"/>
        <v>0</v>
      </c>
      <c r="Z112" s="154">
        <f t="shared" si="78"/>
        <v>0</v>
      </c>
      <c r="AA112" s="154">
        <f t="shared" si="78"/>
        <v>0</v>
      </c>
      <c r="AB112" s="154">
        <f t="shared" si="78"/>
        <v>0</v>
      </c>
      <c r="AC112" s="154">
        <f t="shared" si="78"/>
        <v>0</v>
      </c>
      <c r="AD112" s="154">
        <f t="shared" si="78"/>
        <v>0</v>
      </c>
      <c r="AE112" s="154">
        <f t="shared" si="78"/>
        <v>0</v>
      </c>
      <c r="AF112" s="154">
        <f t="shared" si="78"/>
        <v>0</v>
      </c>
      <c r="AG112" s="154">
        <f t="shared" si="78"/>
        <v>0</v>
      </c>
      <c r="AH112" s="154"/>
      <c r="AI112" s="155">
        <f t="shared" si="79"/>
        <v>0</v>
      </c>
      <c r="AJ112" s="156"/>
      <c r="AM112" s="24" t="str">
        <f t="shared" si="66"/>
        <v>0</v>
      </c>
      <c r="AN112" s="24" t="str">
        <f t="shared" si="67"/>
        <v>0</v>
      </c>
    </row>
    <row r="113" spans="13:40">
      <c r="M113" s="191" t="s">
        <v>123</v>
      </c>
      <c r="N113" s="11"/>
      <c r="O113" s="11"/>
      <c r="P113" s="11"/>
      <c r="Q113" s="192">
        <f t="shared" si="74"/>
        <v>0</v>
      </c>
      <c r="R113" s="193">
        <f t="shared" si="75"/>
        <v>0</v>
      </c>
      <c r="S113" s="192">
        <f t="shared" si="80"/>
        <v>0</v>
      </c>
      <c r="T113" s="198">
        <f t="shared" si="81"/>
        <v>0</v>
      </c>
      <c r="U113" s="195">
        <f t="shared" si="76"/>
        <v>0</v>
      </c>
      <c r="V113" s="196">
        <f t="shared" si="76"/>
        <v>0</v>
      </c>
      <c r="W113" s="11"/>
      <c r="X113" s="18" t="str">
        <f t="shared" si="77"/>
        <v>Sub 10</v>
      </c>
      <c r="Y113" s="154">
        <f t="shared" ref="Y113:AG123" si="82">SUMIF($D$31:$D$89,$M113,Y$31:Y$97)</f>
        <v>0</v>
      </c>
      <c r="Z113" s="154">
        <f t="shared" si="82"/>
        <v>0</v>
      </c>
      <c r="AA113" s="154">
        <f t="shared" si="82"/>
        <v>0</v>
      </c>
      <c r="AB113" s="154">
        <f t="shared" si="82"/>
        <v>0</v>
      </c>
      <c r="AC113" s="154">
        <f t="shared" si="82"/>
        <v>0</v>
      </c>
      <c r="AD113" s="154">
        <f t="shared" si="82"/>
        <v>0</v>
      </c>
      <c r="AE113" s="154">
        <f t="shared" si="82"/>
        <v>0</v>
      </c>
      <c r="AF113" s="154">
        <f t="shared" si="82"/>
        <v>0</v>
      </c>
      <c r="AG113" s="154">
        <f t="shared" si="82"/>
        <v>0</v>
      </c>
      <c r="AH113" s="154"/>
      <c r="AI113" s="155">
        <f t="shared" si="79"/>
        <v>0</v>
      </c>
      <c r="AJ113" s="156"/>
      <c r="AM113" s="24" t="str">
        <f t="shared" si="66"/>
        <v>0</v>
      </c>
      <c r="AN113" s="24" t="str">
        <f t="shared" si="67"/>
        <v>0</v>
      </c>
    </row>
    <row r="114" spans="13:40">
      <c r="M114" s="191" t="s">
        <v>124</v>
      </c>
      <c r="N114" s="11"/>
      <c r="O114" s="11"/>
      <c r="P114" s="11"/>
      <c r="Q114" s="192">
        <f t="shared" si="74"/>
        <v>0</v>
      </c>
      <c r="R114" s="193">
        <f t="shared" si="75"/>
        <v>0</v>
      </c>
      <c r="S114" s="192">
        <f t="shared" si="80"/>
        <v>0</v>
      </c>
      <c r="T114" s="198">
        <f t="shared" si="81"/>
        <v>0</v>
      </c>
      <c r="U114" s="195">
        <f t="shared" si="76"/>
        <v>0</v>
      </c>
      <c r="V114" s="196">
        <f t="shared" si="76"/>
        <v>0</v>
      </c>
      <c r="W114" s="11"/>
      <c r="X114" s="18" t="str">
        <f t="shared" si="77"/>
        <v>Sub 11</v>
      </c>
      <c r="Y114" s="154">
        <f t="shared" si="82"/>
        <v>0</v>
      </c>
      <c r="Z114" s="154">
        <f t="shared" si="82"/>
        <v>0</v>
      </c>
      <c r="AA114" s="154">
        <f t="shared" si="82"/>
        <v>0</v>
      </c>
      <c r="AB114" s="154">
        <f t="shared" si="82"/>
        <v>0</v>
      </c>
      <c r="AC114" s="154">
        <f t="shared" si="82"/>
        <v>0</v>
      </c>
      <c r="AD114" s="154">
        <f t="shared" si="82"/>
        <v>0</v>
      </c>
      <c r="AE114" s="154">
        <f t="shared" si="82"/>
        <v>0</v>
      </c>
      <c r="AF114" s="154">
        <f t="shared" si="82"/>
        <v>0</v>
      </c>
      <c r="AG114" s="154">
        <f t="shared" si="82"/>
        <v>0</v>
      </c>
      <c r="AH114" s="154"/>
      <c r="AI114" s="155">
        <f t="shared" si="79"/>
        <v>0</v>
      </c>
      <c r="AJ114" s="156"/>
      <c r="AM114" s="24" t="str">
        <f t="shared" si="66"/>
        <v>0</v>
      </c>
      <c r="AN114" s="24" t="str">
        <f t="shared" si="67"/>
        <v>0</v>
      </c>
    </row>
    <row r="115" spans="13:40">
      <c r="M115" s="191" t="s">
        <v>125</v>
      </c>
      <c r="N115" s="11"/>
      <c r="O115" s="11"/>
      <c r="P115" s="11"/>
      <c r="Q115" s="192">
        <f t="shared" si="74"/>
        <v>0</v>
      </c>
      <c r="R115" s="193">
        <f t="shared" si="75"/>
        <v>0</v>
      </c>
      <c r="S115" s="192">
        <f t="shared" si="80"/>
        <v>0</v>
      </c>
      <c r="T115" s="198">
        <f t="shared" si="81"/>
        <v>0</v>
      </c>
      <c r="U115" s="195">
        <f t="shared" si="76"/>
        <v>0</v>
      </c>
      <c r="V115" s="196">
        <f t="shared" si="76"/>
        <v>0</v>
      </c>
      <c r="W115" s="11"/>
      <c r="X115" s="18" t="str">
        <f t="shared" si="77"/>
        <v>Sub 12</v>
      </c>
      <c r="Y115" s="154">
        <f t="shared" si="82"/>
        <v>0</v>
      </c>
      <c r="Z115" s="154">
        <f t="shared" si="82"/>
        <v>0</v>
      </c>
      <c r="AA115" s="154">
        <f t="shared" si="82"/>
        <v>0</v>
      </c>
      <c r="AB115" s="154">
        <f t="shared" si="82"/>
        <v>0</v>
      </c>
      <c r="AC115" s="154">
        <f t="shared" si="82"/>
        <v>0</v>
      </c>
      <c r="AD115" s="154">
        <f t="shared" si="82"/>
        <v>0</v>
      </c>
      <c r="AE115" s="154">
        <f t="shared" si="82"/>
        <v>0</v>
      </c>
      <c r="AF115" s="154">
        <f t="shared" si="82"/>
        <v>0</v>
      </c>
      <c r="AG115" s="154">
        <f t="shared" si="82"/>
        <v>0</v>
      </c>
      <c r="AH115" s="154"/>
      <c r="AI115" s="155">
        <f t="shared" si="79"/>
        <v>0</v>
      </c>
      <c r="AJ115" s="156"/>
      <c r="AM115" s="24" t="str">
        <f t="shared" si="66"/>
        <v>0</v>
      </c>
      <c r="AN115" s="24" t="str">
        <f t="shared" si="67"/>
        <v>0</v>
      </c>
    </row>
    <row r="116" spans="13:40">
      <c r="M116" s="191" t="s">
        <v>126</v>
      </c>
      <c r="N116" s="11"/>
      <c r="O116" s="11"/>
      <c r="P116" s="11"/>
      <c r="Q116" s="192">
        <f t="shared" si="74"/>
        <v>0</v>
      </c>
      <c r="R116" s="193">
        <f t="shared" si="75"/>
        <v>0</v>
      </c>
      <c r="S116" s="192">
        <f t="shared" si="80"/>
        <v>0</v>
      </c>
      <c r="T116" s="198">
        <f t="shared" si="81"/>
        <v>0</v>
      </c>
      <c r="U116" s="195">
        <f t="shared" si="76"/>
        <v>0</v>
      </c>
      <c r="V116" s="196">
        <f t="shared" si="76"/>
        <v>0</v>
      </c>
      <c r="W116" s="11"/>
      <c r="X116" s="18" t="str">
        <f t="shared" si="77"/>
        <v>Sub 13</v>
      </c>
      <c r="Y116" s="154">
        <f t="shared" si="82"/>
        <v>0</v>
      </c>
      <c r="Z116" s="154">
        <f t="shared" si="82"/>
        <v>0</v>
      </c>
      <c r="AA116" s="154">
        <f t="shared" si="82"/>
        <v>0</v>
      </c>
      <c r="AB116" s="154">
        <f t="shared" si="82"/>
        <v>0</v>
      </c>
      <c r="AC116" s="154">
        <f t="shared" si="82"/>
        <v>0</v>
      </c>
      <c r="AD116" s="154">
        <f t="shared" si="82"/>
        <v>0</v>
      </c>
      <c r="AE116" s="154">
        <f t="shared" si="82"/>
        <v>0</v>
      </c>
      <c r="AF116" s="154">
        <f t="shared" si="82"/>
        <v>0</v>
      </c>
      <c r="AG116" s="154">
        <f t="shared" si="82"/>
        <v>0</v>
      </c>
      <c r="AH116" s="154"/>
      <c r="AI116" s="155">
        <f t="shared" si="79"/>
        <v>0</v>
      </c>
      <c r="AJ116" s="156"/>
      <c r="AM116" s="24" t="str">
        <f t="shared" si="66"/>
        <v>0</v>
      </c>
      <c r="AN116" s="24" t="str">
        <f t="shared" si="67"/>
        <v>0</v>
      </c>
    </row>
    <row r="117" spans="13:40">
      <c r="M117" s="191" t="s">
        <v>127</v>
      </c>
      <c r="N117" s="11"/>
      <c r="O117" s="11"/>
      <c r="P117" s="11"/>
      <c r="Q117" s="192">
        <f t="shared" si="74"/>
        <v>0</v>
      </c>
      <c r="R117" s="193">
        <f t="shared" si="75"/>
        <v>0</v>
      </c>
      <c r="S117" s="192">
        <f t="shared" si="80"/>
        <v>0</v>
      </c>
      <c r="T117" s="198">
        <f t="shared" si="81"/>
        <v>0</v>
      </c>
      <c r="U117" s="195">
        <f t="shared" si="76"/>
        <v>0</v>
      </c>
      <c r="V117" s="196">
        <f t="shared" si="76"/>
        <v>0</v>
      </c>
      <c r="W117" s="11"/>
      <c r="X117" s="18" t="str">
        <f t="shared" si="77"/>
        <v>Sub 14</v>
      </c>
      <c r="Y117" s="154">
        <f t="shared" si="82"/>
        <v>0</v>
      </c>
      <c r="Z117" s="154">
        <f t="shared" si="82"/>
        <v>0</v>
      </c>
      <c r="AA117" s="154">
        <f t="shared" si="82"/>
        <v>0</v>
      </c>
      <c r="AB117" s="154">
        <f t="shared" si="82"/>
        <v>0</v>
      </c>
      <c r="AC117" s="154">
        <f t="shared" si="82"/>
        <v>0</v>
      </c>
      <c r="AD117" s="154">
        <f t="shared" si="82"/>
        <v>0</v>
      </c>
      <c r="AE117" s="154">
        <f t="shared" si="82"/>
        <v>0</v>
      </c>
      <c r="AF117" s="154">
        <f t="shared" si="82"/>
        <v>0</v>
      </c>
      <c r="AG117" s="154">
        <f t="shared" si="82"/>
        <v>0</v>
      </c>
      <c r="AH117" s="154"/>
      <c r="AI117" s="155">
        <f t="shared" si="79"/>
        <v>0</v>
      </c>
      <c r="AJ117" s="156"/>
      <c r="AM117" s="24" t="str">
        <f t="shared" si="66"/>
        <v>0</v>
      </c>
      <c r="AN117" s="24" t="str">
        <f t="shared" si="67"/>
        <v>0</v>
      </c>
    </row>
    <row r="118" spans="13:40">
      <c r="M118" s="191" t="s">
        <v>128</v>
      </c>
      <c r="N118" s="11"/>
      <c r="O118" s="11"/>
      <c r="P118" s="11"/>
      <c r="Q118" s="192">
        <f t="shared" si="74"/>
        <v>0</v>
      </c>
      <c r="R118" s="193">
        <f t="shared" si="75"/>
        <v>0</v>
      </c>
      <c r="S118" s="192">
        <f t="shared" si="80"/>
        <v>0</v>
      </c>
      <c r="T118" s="198">
        <f t="shared" si="81"/>
        <v>0</v>
      </c>
      <c r="U118" s="195">
        <f t="shared" si="76"/>
        <v>0</v>
      </c>
      <c r="V118" s="196">
        <f t="shared" si="76"/>
        <v>0</v>
      </c>
      <c r="W118" s="11"/>
      <c r="X118" s="18" t="str">
        <f t="shared" si="77"/>
        <v>Sub 15</v>
      </c>
      <c r="Y118" s="154">
        <f t="shared" si="82"/>
        <v>0</v>
      </c>
      <c r="Z118" s="154">
        <f t="shared" si="82"/>
        <v>0</v>
      </c>
      <c r="AA118" s="154">
        <f t="shared" si="82"/>
        <v>0</v>
      </c>
      <c r="AB118" s="154">
        <f t="shared" si="82"/>
        <v>0</v>
      </c>
      <c r="AC118" s="154">
        <f t="shared" si="82"/>
        <v>0</v>
      </c>
      <c r="AD118" s="154">
        <f t="shared" si="82"/>
        <v>0</v>
      </c>
      <c r="AE118" s="154">
        <f t="shared" si="82"/>
        <v>0</v>
      </c>
      <c r="AF118" s="154">
        <f t="shared" si="82"/>
        <v>0</v>
      </c>
      <c r="AG118" s="154">
        <f t="shared" si="82"/>
        <v>0</v>
      </c>
      <c r="AH118" s="154"/>
      <c r="AI118" s="155">
        <f t="shared" si="79"/>
        <v>0</v>
      </c>
      <c r="AJ118" s="156"/>
      <c r="AM118" s="24" t="str">
        <f t="shared" si="66"/>
        <v>0</v>
      </c>
      <c r="AN118" s="24" t="str">
        <f t="shared" si="67"/>
        <v>0</v>
      </c>
    </row>
    <row r="119" spans="13:40">
      <c r="M119" s="191" t="s">
        <v>129</v>
      </c>
      <c r="N119" s="11"/>
      <c r="O119" s="11"/>
      <c r="P119" s="11"/>
      <c r="Q119" s="192">
        <f t="shared" si="74"/>
        <v>0</v>
      </c>
      <c r="R119" s="193">
        <f t="shared" si="75"/>
        <v>0</v>
      </c>
      <c r="S119" s="192">
        <f t="shared" si="80"/>
        <v>0</v>
      </c>
      <c r="T119" s="198">
        <f t="shared" si="81"/>
        <v>0</v>
      </c>
      <c r="U119" s="195">
        <f t="shared" si="76"/>
        <v>0</v>
      </c>
      <c r="V119" s="196">
        <f t="shared" si="76"/>
        <v>0</v>
      </c>
      <c r="W119" s="11"/>
      <c r="X119" s="18" t="str">
        <f t="shared" si="77"/>
        <v>Sub 16</v>
      </c>
      <c r="Y119" s="154">
        <f t="shared" si="82"/>
        <v>0</v>
      </c>
      <c r="Z119" s="154">
        <f t="shared" si="82"/>
        <v>0</v>
      </c>
      <c r="AA119" s="154">
        <f t="shared" si="82"/>
        <v>0</v>
      </c>
      <c r="AB119" s="154">
        <f t="shared" si="82"/>
        <v>0</v>
      </c>
      <c r="AC119" s="154">
        <f t="shared" si="82"/>
        <v>0</v>
      </c>
      <c r="AD119" s="154">
        <f t="shared" si="82"/>
        <v>0</v>
      </c>
      <c r="AE119" s="154">
        <f t="shared" si="82"/>
        <v>0</v>
      </c>
      <c r="AF119" s="154">
        <f t="shared" si="82"/>
        <v>0</v>
      </c>
      <c r="AG119" s="154">
        <f t="shared" si="82"/>
        <v>0</v>
      </c>
      <c r="AH119" s="154"/>
      <c r="AI119" s="155">
        <f t="shared" si="79"/>
        <v>0</v>
      </c>
      <c r="AJ119" s="156"/>
      <c r="AM119" s="24" t="str">
        <f t="shared" si="66"/>
        <v>0</v>
      </c>
      <c r="AN119" s="24" t="str">
        <f t="shared" si="67"/>
        <v>0</v>
      </c>
    </row>
    <row r="120" spans="13:40">
      <c r="M120" s="191" t="s">
        <v>130</v>
      </c>
      <c r="N120" s="11"/>
      <c r="O120" s="11"/>
      <c r="P120" s="11"/>
      <c r="Q120" s="192">
        <f t="shared" si="74"/>
        <v>0</v>
      </c>
      <c r="R120" s="193">
        <f t="shared" si="75"/>
        <v>0</v>
      </c>
      <c r="S120" s="192">
        <f t="shared" si="80"/>
        <v>0</v>
      </c>
      <c r="T120" s="198">
        <f t="shared" si="81"/>
        <v>0</v>
      </c>
      <c r="U120" s="195">
        <f t="shared" si="76"/>
        <v>0</v>
      </c>
      <c r="V120" s="196">
        <f t="shared" si="76"/>
        <v>0</v>
      </c>
      <c r="W120" s="11"/>
      <c r="X120" s="18" t="str">
        <f t="shared" si="77"/>
        <v>Sub 17</v>
      </c>
      <c r="Y120" s="154">
        <f t="shared" si="82"/>
        <v>0</v>
      </c>
      <c r="Z120" s="154">
        <f t="shared" si="82"/>
        <v>0</v>
      </c>
      <c r="AA120" s="154">
        <f t="shared" si="82"/>
        <v>0</v>
      </c>
      <c r="AB120" s="154">
        <f t="shared" si="82"/>
        <v>0</v>
      </c>
      <c r="AC120" s="154">
        <f t="shared" si="82"/>
        <v>0</v>
      </c>
      <c r="AD120" s="154">
        <f t="shared" si="82"/>
        <v>0</v>
      </c>
      <c r="AE120" s="154">
        <f t="shared" si="82"/>
        <v>0</v>
      </c>
      <c r="AF120" s="154">
        <f t="shared" si="82"/>
        <v>0</v>
      </c>
      <c r="AG120" s="154">
        <f t="shared" si="82"/>
        <v>0</v>
      </c>
      <c r="AH120" s="154"/>
      <c r="AI120" s="155">
        <f t="shared" si="79"/>
        <v>0</v>
      </c>
      <c r="AJ120" s="156"/>
      <c r="AM120" s="24" t="str">
        <f t="shared" si="66"/>
        <v>0</v>
      </c>
      <c r="AN120" s="24" t="str">
        <f t="shared" si="67"/>
        <v>0</v>
      </c>
    </row>
    <row r="121" spans="13:40">
      <c r="M121" s="191" t="s">
        <v>131</v>
      </c>
      <c r="N121" s="11"/>
      <c r="O121" s="11"/>
      <c r="P121" s="11"/>
      <c r="Q121" s="192">
        <f t="shared" si="74"/>
        <v>0</v>
      </c>
      <c r="R121" s="193">
        <f t="shared" si="75"/>
        <v>0</v>
      </c>
      <c r="S121" s="192">
        <f t="shared" si="80"/>
        <v>0</v>
      </c>
      <c r="T121" s="198">
        <f t="shared" si="81"/>
        <v>0</v>
      </c>
      <c r="U121" s="195">
        <f t="shared" si="76"/>
        <v>0</v>
      </c>
      <c r="V121" s="196">
        <f t="shared" si="76"/>
        <v>0</v>
      </c>
      <c r="W121" s="11"/>
      <c r="X121" s="18" t="str">
        <f t="shared" si="77"/>
        <v>Sub 18</v>
      </c>
      <c r="Y121" s="154">
        <f t="shared" si="82"/>
        <v>0</v>
      </c>
      <c r="Z121" s="154">
        <f t="shared" si="82"/>
        <v>0</v>
      </c>
      <c r="AA121" s="154">
        <f t="shared" si="82"/>
        <v>0</v>
      </c>
      <c r="AB121" s="154">
        <f t="shared" si="82"/>
        <v>0</v>
      </c>
      <c r="AC121" s="154">
        <f t="shared" si="82"/>
        <v>0</v>
      </c>
      <c r="AD121" s="154">
        <f t="shared" si="82"/>
        <v>0</v>
      </c>
      <c r="AE121" s="154">
        <f t="shared" si="82"/>
        <v>0</v>
      </c>
      <c r="AF121" s="154">
        <f t="shared" si="82"/>
        <v>0</v>
      </c>
      <c r="AG121" s="154">
        <f t="shared" si="82"/>
        <v>0</v>
      </c>
      <c r="AH121" s="154"/>
      <c r="AI121" s="155">
        <f t="shared" si="79"/>
        <v>0</v>
      </c>
      <c r="AJ121" s="156"/>
      <c r="AM121" s="24" t="str">
        <f t="shared" si="66"/>
        <v>0</v>
      </c>
      <c r="AN121" s="24" t="str">
        <f t="shared" si="67"/>
        <v>0</v>
      </c>
    </row>
    <row r="122" spans="13:40">
      <c r="M122" s="191" t="s">
        <v>132</v>
      </c>
      <c r="N122" s="11"/>
      <c r="O122" s="11"/>
      <c r="P122" s="11"/>
      <c r="Q122" s="192">
        <f t="shared" si="74"/>
        <v>0</v>
      </c>
      <c r="R122" s="193">
        <f t="shared" si="75"/>
        <v>0</v>
      </c>
      <c r="S122" s="192">
        <f t="shared" si="80"/>
        <v>0</v>
      </c>
      <c r="T122" s="198">
        <f t="shared" si="81"/>
        <v>0</v>
      </c>
      <c r="U122" s="195">
        <f t="shared" si="76"/>
        <v>0</v>
      </c>
      <c r="V122" s="196">
        <f t="shared" si="76"/>
        <v>0</v>
      </c>
      <c r="W122" s="11"/>
      <c r="X122" s="18" t="str">
        <f t="shared" si="77"/>
        <v>Sub 19</v>
      </c>
      <c r="Y122" s="154">
        <f t="shared" si="82"/>
        <v>0</v>
      </c>
      <c r="Z122" s="154">
        <f t="shared" si="82"/>
        <v>0</v>
      </c>
      <c r="AA122" s="154">
        <f t="shared" si="82"/>
        <v>0</v>
      </c>
      <c r="AB122" s="154">
        <f t="shared" si="82"/>
        <v>0</v>
      </c>
      <c r="AC122" s="154">
        <f t="shared" si="82"/>
        <v>0</v>
      </c>
      <c r="AD122" s="154">
        <f t="shared" si="82"/>
        <v>0</v>
      </c>
      <c r="AE122" s="154">
        <f t="shared" si="82"/>
        <v>0</v>
      </c>
      <c r="AF122" s="154">
        <f t="shared" si="82"/>
        <v>0</v>
      </c>
      <c r="AG122" s="154">
        <f t="shared" si="82"/>
        <v>0</v>
      </c>
      <c r="AH122" s="154"/>
      <c r="AI122" s="155">
        <f t="shared" si="79"/>
        <v>0</v>
      </c>
      <c r="AJ122" s="156"/>
      <c r="AM122" s="24" t="str">
        <f t="shared" si="66"/>
        <v>0</v>
      </c>
      <c r="AN122" s="24" t="str">
        <f t="shared" si="67"/>
        <v>0</v>
      </c>
    </row>
    <row r="123" spans="13:40">
      <c r="M123" s="191" t="s">
        <v>133</v>
      </c>
      <c r="N123" s="11"/>
      <c r="O123" s="11"/>
      <c r="P123" s="11"/>
      <c r="Q123" s="192">
        <f t="shared" si="74"/>
        <v>0</v>
      </c>
      <c r="R123" s="193">
        <f t="shared" si="75"/>
        <v>0</v>
      </c>
      <c r="S123" s="192">
        <f t="shared" si="80"/>
        <v>0</v>
      </c>
      <c r="T123" s="198">
        <f t="shared" si="81"/>
        <v>0</v>
      </c>
      <c r="U123" s="195">
        <f t="shared" si="76"/>
        <v>0</v>
      </c>
      <c r="V123" s="196">
        <f t="shared" si="76"/>
        <v>0</v>
      </c>
      <c r="W123" s="11"/>
      <c r="X123" s="18" t="str">
        <f t="shared" si="77"/>
        <v>Sub 20</v>
      </c>
      <c r="Y123" s="154">
        <f t="shared" si="82"/>
        <v>0</v>
      </c>
      <c r="Z123" s="154">
        <f t="shared" si="82"/>
        <v>0</v>
      </c>
      <c r="AA123" s="154">
        <f t="shared" si="82"/>
        <v>0</v>
      </c>
      <c r="AB123" s="154">
        <f t="shared" si="82"/>
        <v>0</v>
      </c>
      <c r="AC123" s="154">
        <f t="shared" si="82"/>
        <v>0</v>
      </c>
      <c r="AD123" s="154">
        <f t="shared" si="82"/>
        <v>0</v>
      </c>
      <c r="AE123" s="154">
        <f t="shared" si="82"/>
        <v>0</v>
      </c>
      <c r="AF123" s="154">
        <f t="shared" si="82"/>
        <v>0</v>
      </c>
      <c r="AG123" s="154">
        <f t="shared" si="82"/>
        <v>0</v>
      </c>
      <c r="AH123" s="154"/>
      <c r="AI123" s="155">
        <f t="shared" si="79"/>
        <v>0</v>
      </c>
      <c r="AJ123" s="156"/>
      <c r="AM123" s="24" t="str">
        <f t="shared" si="66"/>
        <v>0</v>
      </c>
      <c r="AN123" s="24" t="str">
        <f t="shared" si="67"/>
        <v>0</v>
      </c>
    </row>
    <row r="124" spans="13:40" ht="13.5" thickBot="1">
      <c r="M124" s="199" t="s">
        <v>80</v>
      </c>
      <c r="N124" s="200"/>
      <c r="O124" s="200"/>
      <c r="P124" s="200"/>
      <c r="Q124" s="199"/>
      <c r="R124" s="201"/>
      <c r="S124" s="199"/>
      <c r="T124" s="202"/>
      <c r="U124" s="203">
        <f>SUM(U103:U123)</f>
        <v>0</v>
      </c>
      <c r="V124" s="204">
        <f ca="1">SUM(V103:V123)</f>
        <v>0</v>
      </c>
      <c r="W124" s="11"/>
      <c r="Y124" s="205">
        <f t="shared" ref="Y124:AG124" ca="1" si="83">SUM(Y103:Y123)</f>
        <v>0</v>
      </c>
      <c r="Z124" s="205">
        <f t="shared" ca="1" si="83"/>
        <v>0</v>
      </c>
      <c r="AA124" s="205">
        <f t="shared" ca="1" si="83"/>
        <v>0</v>
      </c>
      <c r="AB124" s="205">
        <f t="shared" ca="1" si="83"/>
        <v>0</v>
      </c>
      <c r="AC124" s="205">
        <f t="shared" ca="1" si="83"/>
        <v>0</v>
      </c>
      <c r="AD124" s="205">
        <f t="shared" ca="1" si="83"/>
        <v>0</v>
      </c>
      <c r="AE124" s="205">
        <f t="shared" ca="1" si="83"/>
        <v>0</v>
      </c>
      <c r="AF124" s="205">
        <f t="shared" ca="1" si="83"/>
        <v>0</v>
      </c>
      <c r="AG124" s="205">
        <f t="shared" ca="1" si="83"/>
        <v>0</v>
      </c>
      <c r="AH124" s="154"/>
      <c r="AI124" s="155">
        <f t="shared" ca="1" si="79"/>
        <v>0</v>
      </c>
      <c r="AJ124" s="156"/>
      <c r="AM124" s="24" t="str">
        <f t="shared" si="66"/>
        <v>1</v>
      </c>
      <c r="AN124" s="24" t="str">
        <f t="shared" ca="1" si="67"/>
        <v>0</v>
      </c>
    </row>
    <row r="125" spans="13:40" ht="13.5" thickTop="1">
      <c r="M125" s="206"/>
      <c r="N125" s="159"/>
      <c r="O125" s="159"/>
      <c r="P125" s="159"/>
      <c r="Q125" s="159"/>
      <c r="R125" s="159"/>
      <c r="S125" s="159"/>
      <c r="T125" s="159"/>
      <c r="U125" s="159"/>
      <c r="V125" s="207"/>
      <c r="W125" s="11"/>
      <c r="AM125" s="24" t="str">
        <f t="shared" si="66"/>
        <v>1</v>
      </c>
      <c r="AN125" s="24" t="str">
        <f t="shared" si="67"/>
        <v>1</v>
      </c>
    </row>
  </sheetData>
  <autoFilter ref="AM29:AN29"/>
  <mergeCells count="1">
    <mergeCell ref="C2:I2"/>
  </mergeCells>
  <phoneticPr fontId="0" type="noConversion"/>
  <conditionalFormatting sqref="M24">
    <cfRule type="cellIs" dxfId="0" priority="1" stopIfTrue="1" operator="greaterThan">
      <formula>0</formula>
    </cfRule>
  </conditionalFormatting>
  <dataValidations count="2">
    <dataValidation type="list" allowBlank="1" showInputMessage="1" showErrorMessage="1" sqref="I33:I85">
      <formula1>$I$9:$I$25</formula1>
    </dataValidation>
    <dataValidation type="list" allowBlank="1" showInputMessage="1" showErrorMessage="1" sqref="D33:D85">
      <formula1>$M$103:$M$123</formula1>
    </dataValidation>
  </dataValidations>
  <printOptions horizontalCentered="1"/>
  <pageMargins left="1" right="1" top="0.5" bottom="0.5" header="0.5" footer="0.5"/>
  <pageSetup scale="43" fitToHeight="1000" orientation="landscape" r:id="rId1"/>
  <headerFooter alignWithMargins="0"/>
  <rowBreaks count="1" manualBreakCount="1">
    <brk id="100" max="22" man="1"/>
  </rowBreaks>
  <colBreaks count="1" manualBreakCount="1">
    <brk id="22" max="81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LinksUpToDate>false</LinksUpToDate>
  <SharedDoc>false</SharedDoc>
  <HyperlinksChanged>false</HyperlinksChanged>
</Properties>
</file>